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CBDC3253-8732-4BDF-979B-5332CB6B4623}" xr6:coauthVersionLast="47" xr6:coauthVersionMax="47" xr10:uidLastSave="{00000000-0000-0000-0000-000000000000}"/>
  <bookViews>
    <workbookView xWindow="-120" yWindow="-120" windowWidth="20730" windowHeight="11160" activeTab="1" xr2:uid="{7A637B8E-66E2-481F-831D-98C5E53C200E}"/>
  </bookViews>
  <sheets>
    <sheet name="ESTADO COMPARATIVO" sheetId="1" r:id="rId1"/>
    <sheet name="EJEC.PRESUP.GASTO" sheetId="4" r:id="rId2"/>
    <sheet name="INFORME SEMESTRAL INGRESOS" sheetId="2" r:id="rId3"/>
    <sheet name="SALDO CAJA BCO Y CUENTAS PGAR" sheetId="3" r:id="rId4"/>
  </sheets>
  <externalReferences>
    <externalReference r:id="rId5"/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3" l="1"/>
  <c r="D84" i="3"/>
  <c r="D79" i="3"/>
  <c r="D81" i="3" s="1"/>
  <c r="D77" i="3"/>
  <c r="D23" i="3"/>
  <c r="D18" i="3"/>
  <c r="D14" i="3"/>
  <c r="D16" i="3" s="1"/>
  <c r="D20" i="3" s="1"/>
  <c r="D25" i="3" s="1"/>
  <c r="D27" i="3" s="1"/>
  <c r="K22" i="2"/>
  <c r="K21" i="2"/>
  <c r="K23" i="2" s="1"/>
  <c r="H20" i="2"/>
  <c r="H16" i="2"/>
  <c r="H15" i="2"/>
  <c r="H25" i="2" s="1"/>
  <c r="H13" i="2"/>
  <c r="K12" i="2"/>
  <c r="K14" i="2" s="1"/>
  <c r="K8" i="2"/>
  <c r="Q78" i="4"/>
  <c r="N77" i="4"/>
  <c r="M77" i="4"/>
  <c r="O75" i="4"/>
  <c r="O73" i="4"/>
  <c r="O72" i="4"/>
  <c r="O71" i="4"/>
  <c r="O70" i="4"/>
  <c r="O69" i="4"/>
  <c r="O67" i="4"/>
  <c r="O66" i="4"/>
  <c r="O65" i="4"/>
  <c r="O64" i="4"/>
  <c r="O63" i="4"/>
  <c r="O62" i="4"/>
  <c r="O61" i="4"/>
  <c r="O60" i="4"/>
  <c r="O58" i="4"/>
  <c r="O57" i="4"/>
  <c r="O55" i="4"/>
  <c r="O54" i="4"/>
  <c r="M54" i="4"/>
  <c r="O53" i="4"/>
  <c r="O52" i="4"/>
  <c r="O51" i="4"/>
  <c r="O50" i="4"/>
  <c r="O49" i="4"/>
  <c r="O48" i="4"/>
  <c r="O47" i="4"/>
  <c r="O46" i="4"/>
  <c r="O45" i="4"/>
  <c r="O44" i="4"/>
  <c r="O43" i="4"/>
  <c r="O42" i="4"/>
  <c r="O40" i="4"/>
  <c r="O39" i="4"/>
  <c r="O37" i="4"/>
  <c r="O36" i="4"/>
  <c r="O34" i="4"/>
  <c r="M32" i="4"/>
  <c r="O32" i="4" s="1"/>
  <c r="O30" i="4"/>
  <c r="O29" i="4"/>
  <c r="O28" i="4"/>
  <c r="Z27" i="4"/>
  <c r="M27" i="4"/>
  <c r="O27" i="4" s="1"/>
  <c r="O26" i="4"/>
  <c r="O25" i="4"/>
  <c r="O24" i="4"/>
  <c r="O23" i="4"/>
  <c r="O22" i="4"/>
  <c r="M21" i="4"/>
  <c r="O21" i="4" s="1"/>
  <c r="R20" i="4"/>
  <c r="M20" i="4"/>
  <c r="O20" i="4" s="1"/>
  <c r="O19" i="4"/>
  <c r="O18" i="4"/>
  <c r="O17" i="4"/>
  <c r="O16" i="4"/>
  <c r="O15" i="4"/>
  <c r="O14" i="4"/>
  <c r="O13" i="4"/>
  <c r="Q12" i="4"/>
  <c r="R12" i="4" s="1"/>
  <c r="O12" i="4"/>
  <c r="O11" i="4"/>
  <c r="O10" i="4"/>
  <c r="M9" i="4"/>
  <c r="Q9" i="4" s="1"/>
  <c r="F27" i="1"/>
  <c r="F26" i="1"/>
  <c r="F25" i="1"/>
  <c r="F24" i="1"/>
  <c r="F23" i="1"/>
  <c r="F22" i="1"/>
  <c r="D21" i="1"/>
  <c r="F21" i="1" s="1"/>
  <c r="C21" i="1"/>
  <c r="C20" i="1"/>
  <c r="F20" i="1" s="1"/>
  <c r="E19" i="1"/>
  <c r="C19" i="1"/>
  <c r="F19" i="1" s="1"/>
  <c r="F17" i="1"/>
  <c r="E17" i="1"/>
  <c r="F16" i="1"/>
  <c r="E16" i="1"/>
  <c r="F15" i="1"/>
  <c r="E15" i="1"/>
  <c r="F14" i="1"/>
  <c r="E14" i="1"/>
  <c r="F13" i="1"/>
  <c r="F12" i="1"/>
  <c r="E12" i="1"/>
  <c r="F10" i="1"/>
  <c r="F9" i="1"/>
  <c r="D8" i="1"/>
  <c r="C8" i="1"/>
  <c r="F8" i="1" s="1"/>
  <c r="A1" i="1"/>
  <c r="D88" i="3" l="1"/>
  <c r="Q25" i="4"/>
  <c r="Q26" i="4" s="1"/>
  <c r="O9" i="4"/>
  <c r="O77" i="4" s="1"/>
  <c r="D28" i="1"/>
  <c r="C18" i="1"/>
  <c r="F18" i="1" s="1"/>
  <c r="F28" i="1" s="1"/>
  <c r="E21" i="1"/>
  <c r="D18" i="1"/>
  <c r="E20" i="1"/>
  <c r="E8" i="1"/>
  <c r="C28" i="1" l="1"/>
  <c r="E18" i="1"/>
</calcChain>
</file>

<file path=xl/sharedStrings.xml><?xml version="1.0" encoding="utf-8"?>
<sst xmlns="http://schemas.openxmlformats.org/spreadsheetml/2006/main" count="359" uniqueCount="131">
  <si>
    <t xml:space="preserve">Estado de Comparación de los Importes Presupuestados y Realizados </t>
  </si>
  <si>
    <t>Al 30 de Junio del 2026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</si>
  <si>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</si>
  <si>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</si>
  <si>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</si>
  <si>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</si>
  <si>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</si>
  <si>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</si>
  <si>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</si>
  <si>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</si>
  <si>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</si>
  <si>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</si>
  <si>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</si>
  <si>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</si>
  <si>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</si>
  <si>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.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</si>
  <si>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</si>
  <si>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</si>
  <si>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</si>
  <si>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</si>
  <si>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</si>
  <si>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</si>
  <si>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</si>
  <si>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</si>
  <si>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</si>
  <si>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</si>
  <si>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</si>
  <si>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</si>
  <si>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</si>
  <si>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</si>
  <si>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</si>
  <si>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________________________________</t>
  </si>
  <si>
    <t>Firma del Director  o Presidente</t>
  </si>
  <si>
    <t>Firma del Financiero</t>
  </si>
  <si>
    <t>Firma del Abogado(a)</t>
  </si>
  <si>
    <t>Firma del Contador(a)</t>
  </si>
  <si>
    <t>CONSEJO ECONÓMICO Y SOCIAL</t>
  </si>
  <si>
    <t>EJECUCIÓN PRESUPUESTARIA DEL GASTO</t>
  </si>
  <si>
    <t>PERÍODO ENERO-JUNIO, 2026</t>
  </si>
  <si>
    <t>CÓDIGO:  2108</t>
  </si>
  <si>
    <t>IMPUTACIÓN PRESUPUESTARIA</t>
  </si>
  <si>
    <t>EJECUCIÓN DEL GASTO</t>
  </si>
  <si>
    <t>(2)</t>
  </si>
  <si>
    <t>CLASIF. OBJ. DEL GASTO</t>
  </si>
  <si>
    <t>PASIVOS</t>
  </si>
  <si>
    <t>DEVENGADO</t>
  </si>
  <si>
    <t>PAGADO</t>
  </si>
  <si>
    <t>PROG.</t>
  </si>
  <si>
    <t>SUB PROG.</t>
  </si>
  <si>
    <t>PROY.</t>
  </si>
  <si>
    <t>ACT./OBRA</t>
  </si>
  <si>
    <t>UB. GEOG.</t>
  </si>
  <si>
    <t>FUNC.</t>
  </si>
  <si>
    <t>FONDO</t>
  </si>
  <si>
    <t>TIPO</t>
  </si>
  <si>
    <t>OBJ.</t>
  </si>
  <si>
    <t>CUENTA</t>
  </si>
  <si>
    <t>SUBCTA</t>
  </si>
  <si>
    <t>AUX</t>
  </si>
  <si>
    <t>(3)</t>
  </si>
  <si>
    <t>(4)</t>
  </si>
  <si>
    <t>(5)</t>
  </si>
  <si>
    <t>00</t>
  </si>
  <si>
    <t>0000</t>
  </si>
  <si>
    <t>N/A</t>
  </si>
  <si>
    <t>tb</t>
  </si>
  <si>
    <t xml:space="preserve">fondo </t>
  </si>
  <si>
    <t>isr</t>
  </si>
  <si>
    <t>Anexo 2</t>
  </si>
  <si>
    <t>TOTAL</t>
  </si>
  <si>
    <t>___________________________</t>
  </si>
  <si>
    <t>Autorizado Por:</t>
  </si>
  <si>
    <t>Iraima Capriles</t>
  </si>
  <si>
    <t>Directora Ejecutiva</t>
  </si>
  <si>
    <t>CONSEJO ECONÓMICO Y SOCIAL -CES-</t>
  </si>
  <si>
    <t>INFORME SEMESTRAL DE INGRESOS</t>
  </si>
  <si>
    <t>PERIODO ENERO-JUNIO, 2026</t>
  </si>
  <si>
    <t>CÓDIGO:</t>
  </si>
  <si>
    <t>CLASIFICACIÓN DEL INGRESO</t>
  </si>
  <si>
    <t>DENOMINACIÓN DE LA CUENTA</t>
  </si>
  <si>
    <t xml:space="preserve">FUENTE DE </t>
  </si>
  <si>
    <t xml:space="preserve">ORGANISMO </t>
  </si>
  <si>
    <t>INGRESOS</t>
  </si>
  <si>
    <t>FINANCIAMIENTO</t>
  </si>
  <si>
    <t>FINANCIADOR</t>
  </si>
  <si>
    <t xml:space="preserve">GRUPO </t>
  </si>
  <si>
    <t>SUB-GRUPO</t>
  </si>
  <si>
    <t>Estado de rendimiento financiero</t>
  </si>
  <si>
    <t xml:space="preserve">Transferencias </t>
  </si>
  <si>
    <t>otros aportes periodo anterior</t>
  </si>
  <si>
    <t xml:space="preserve">Tranferencias Corrientes </t>
  </si>
  <si>
    <t>De la Administracion Central*</t>
  </si>
  <si>
    <t>De la Administracion Central**</t>
  </si>
  <si>
    <t>Disminucion de Disponibilidades Internas</t>
  </si>
  <si>
    <t>Anexo 1</t>
  </si>
  <si>
    <t>*Del Ministerio de Economía Planificación y Desarrollo</t>
  </si>
  <si>
    <t>** Ministerio de la Presidencia</t>
  </si>
  <si>
    <t>CONSEJO ECONÓMICO Y SOCIAL (CES)</t>
  </si>
  <si>
    <t xml:space="preserve">CALCULO DE VARIACIONES </t>
  </si>
  <si>
    <t>SALDOS CAJA Y BANCO</t>
  </si>
  <si>
    <t>PERIODO  ENERO-JUNIO,2026</t>
  </si>
  <si>
    <t xml:space="preserve">1) </t>
  </si>
  <si>
    <t>BALANCE INICIAL CAJA Y BANCO</t>
  </si>
  <si>
    <t>2)</t>
  </si>
  <si>
    <t>(+) INGRESOS</t>
  </si>
  <si>
    <t>3)</t>
  </si>
  <si>
    <t>(=) DISPONIBILIDAD</t>
  </si>
  <si>
    <t>4)</t>
  </si>
  <si>
    <t>(-) GASTOS</t>
  </si>
  <si>
    <t>5)</t>
  </si>
  <si>
    <t>(=) BALANCE FINAL DE CAJA Y BANCO</t>
  </si>
  <si>
    <t>6)</t>
  </si>
  <si>
    <t>BALANCE INICIAL</t>
  </si>
  <si>
    <t>7)</t>
  </si>
  <si>
    <t>(-) BALANCE FINAL</t>
  </si>
  <si>
    <t>8)</t>
  </si>
  <si>
    <t>(=) DISMINUCIÓN O INCREMENTO DE CAJA Y BANCO</t>
  </si>
  <si>
    <t>__________________________________</t>
  </si>
  <si>
    <t>-</t>
  </si>
  <si>
    <t>CUENTAS POR PAGAR</t>
  </si>
  <si>
    <t>PERIODO ENERO - JUNIO, 2025</t>
  </si>
  <si>
    <t>1)</t>
  </si>
  <si>
    <t>BALANCE INICIAL CUENTAS POR PAGAR</t>
  </si>
  <si>
    <t>(+)CUENTAS POR PAGAR ENERO-JUNIO, 2026</t>
  </si>
  <si>
    <t>(-)CUENTAS PAGADAS EN EL PERIODO DE PERIODOS ANTERIORES</t>
  </si>
  <si>
    <t>(=) BALANCE FINAL DE CUENTAS POR PAGAR</t>
  </si>
  <si>
    <t>BALANCE INICIAL DE CUENTAS POR PAGAR</t>
  </si>
  <si>
    <t>(-)BALANCE FINAL DE CUENTAS POR PAGAR</t>
  </si>
  <si>
    <t>(=) DISMINUCIÓN DE CUENTAS POR PAGAR</t>
  </si>
  <si>
    <t xml:space="preserve">         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</si>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</sst>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##0;###0"/>
    <numFmt numFmtId="165" formatCode="_(* #,##0_);_(* \(#,##0\);_(* &quot;-&quot;_);_(@_)"/>
    <numFmt numFmtId="166" formatCode="###0.0;###0.0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(* #,##0_);_(* \(#,##0\);_(* &quot;-&quot;??_);_(@_)"/>
    <numFmt numFmtId="170" formatCode="_-* #,##0.00\ _€_-;\-* #,##0.00\ _€_-;_-* &quot;-&quot;??\ _€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color rgb="FF231F2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color rgb="FF000000"/>
      <name val="Times New Roman"/>
      <family val="2"/>
    </font>
    <font>
      <sz val="10"/>
      <name val="Arial"/>
      <family val="2"/>
    </font>
    <font>
      <sz val="12"/>
      <color rgb="FF000000"/>
      <name val="Times New Roman"/>
      <family val="2"/>
    </font>
    <font>
      <sz val="12"/>
      <name val="Times New Roman"/>
      <family val="1"/>
    </font>
    <font>
      <b/>
      <sz val="12"/>
      <color indexed="63"/>
      <name val="Times New Roman"/>
      <family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164" fontId="7" fillId="0" borderId="0" xfId="0" applyNumberFormat="1" applyFont="1" applyAlignment="1">
      <alignment vertical="top" wrapText="1"/>
    </xf>
    <xf numFmtId="165" fontId="5" fillId="0" borderId="0" xfId="0" applyNumberFormat="1" applyFont="1" applyAlignment="1">
      <alignment horizontal="center" vertical="center" wrapText="1"/>
    </xf>
    <xf numFmtId="9" fontId="5" fillId="0" borderId="0" xfId="2" applyFont="1" applyFill="1" applyBorder="1" applyAlignment="1">
      <alignment horizontal="center" vertical="center" wrapText="1"/>
    </xf>
    <xf numFmtId="166" fontId="9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165" fontId="10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 applyProtection="1">
      <alignment horizontal="center" vertical="center" wrapText="1"/>
      <protection hidden="1"/>
    </xf>
    <xf numFmtId="165" fontId="0" fillId="0" borderId="0" xfId="0" applyNumberFormat="1"/>
    <xf numFmtId="43" fontId="0" fillId="0" borderId="0" xfId="1" applyFont="1"/>
    <xf numFmtId="0" fontId="5" fillId="0" borderId="0" xfId="0" applyFont="1" applyAlignment="1">
      <alignment horizontal="center" vertical="center" wrapText="1"/>
    </xf>
    <xf numFmtId="165" fontId="8" fillId="0" borderId="0" xfId="0" applyNumberFormat="1" applyFont="1"/>
    <xf numFmtId="167" fontId="0" fillId="0" borderId="0" xfId="0" applyNumberForma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165" fontId="6" fillId="0" borderId="0" xfId="0" applyNumberFormat="1" applyFont="1"/>
    <xf numFmtId="0" fontId="12" fillId="0" borderId="0" xfId="3" applyFont="1" applyAlignment="1">
      <alignment horizontal="center"/>
    </xf>
    <xf numFmtId="0" fontId="12" fillId="0" borderId="2" xfId="3" applyFont="1" applyBorder="1"/>
    <xf numFmtId="0" fontId="12" fillId="0" borderId="3" xfId="3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0" fillId="2" borderId="0" xfId="0" applyFill="1"/>
    <xf numFmtId="0" fontId="13" fillId="0" borderId="0" xfId="0" applyFont="1"/>
    <xf numFmtId="0" fontId="0" fillId="0" borderId="4" xfId="0" applyBorder="1"/>
    <xf numFmtId="0" fontId="0" fillId="2" borderId="4" xfId="0" applyFill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8" fillId="0" borderId="0" xfId="0" applyFont="1"/>
    <xf numFmtId="0" fontId="1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 wrapText="1"/>
    </xf>
    <xf numFmtId="0" fontId="16" fillId="0" borderId="16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49" fontId="13" fillId="2" borderId="0" xfId="0" applyNumberFormat="1" applyFont="1" applyFill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8" fillId="0" borderId="7" xfId="0" applyFont="1" applyBorder="1"/>
    <xf numFmtId="165" fontId="0" fillId="2" borderId="17" xfId="0" applyNumberFormat="1" applyFill="1" applyBorder="1"/>
    <xf numFmtId="165" fontId="0" fillId="0" borderId="17" xfId="0" applyNumberFormat="1" applyBorder="1"/>
    <xf numFmtId="0" fontId="0" fillId="0" borderId="18" xfId="0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9" xfId="0" applyBorder="1"/>
    <xf numFmtId="165" fontId="8" fillId="2" borderId="18" xfId="0" applyNumberFormat="1" applyFont="1" applyFill="1" applyBorder="1"/>
    <xf numFmtId="165" fontId="8" fillId="0" borderId="18" xfId="0" applyNumberFormat="1" applyFont="1" applyBorder="1"/>
    <xf numFmtId="165" fontId="0" fillId="2" borderId="18" xfId="0" applyNumberFormat="1" applyFill="1" applyBorder="1"/>
    <xf numFmtId="0" fontId="0" fillId="2" borderId="18" xfId="0" applyFill="1" applyBorder="1" applyAlignment="1">
      <alignment horizontal="center"/>
    </xf>
    <xf numFmtId="2" fontId="0" fillId="0" borderId="0" xfId="0" applyNumberFormat="1"/>
    <xf numFmtId="49" fontId="8" fillId="0" borderId="0" xfId="0" applyNumberFormat="1" applyFont="1"/>
    <xf numFmtId="168" fontId="0" fillId="0" borderId="0" xfId="0" applyNumberFormat="1"/>
    <xf numFmtId="169" fontId="0" fillId="0" borderId="0" xfId="0" applyNumberFormat="1"/>
    <xf numFmtId="165" fontId="13" fillId="0" borderId="0" xfId="0" applyNumberFormat="1" applyFont="1"/>
    <xf numFmtId="0" fontId="13" fillId="0" borderId="20" xfId="0" applyFont="1" applyBorder="1" applyAlignment="1">
      <alignment horizontal="center"/>
    </xf>
    <xf numFmtId="165" fontId="13" fillId="0" borderId="18" xfId="0" applyNumberFormat="1" applyFont="1" applyBorder="1"/>
    <xf numFmtId="165" fontId="0" fillId="0" borderId="18" xfId="0" applyNumberFormat="1" applyBorder="1"/>
    <xf numFmtId="0" fontId="8" fillId="0" borderId="20" xfId="0" applyFont="1" applyBorder="1" applyAlignment="1">
      <alignment horizontal="center"/>
    </xf>
    <xf numFmtId="49" fontId="0" fillId="0" borderId="4" xfId="0" applyNumberFormat="1" applyBorder="1"/>
    <xf numFmtId="0" fontId="0" fillId="0" borderId="4" xfId="0" applyBorder="1" applyAlignment="1">
      <alignment horizontal="center"/>
    </xf>
    <xf numFmtId="0" fontId="8" fillId="0" borderId="4" xfId="0" applyFont="1" applyBorder="1"/>
    <xf numFmtId="0" fontId="0" fillId="0" borderId="20" xfId="0" applyBorder="1" applyAlignment="1">
      <alignment horizontal="center"/>
    </xf>
    <xf numFmtId="165" fontId="8" fillId="2" borderId="20" xfId="0" applyNumberFormat="1" applyFont="1" applyFill="1" applyBorder="1"/>
    <xf numFmtId="165" fontId="8" fillId="0" borderId="20" xfId="0" applyNumberFormat="1" applyFont="1" applyBorder="1"/>
    <xf numFmtId="165" fontId="0" fillId="0" borderId="20" xfId="0" applyNumberForma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165" fontId="13" fillId="2" borderId="23" xfId="0" applyNumberFormat="1" applyFont="1" applyFill="1" applyBorder="1"/>
    <xf numFmtId="49" fontId="0" fillId="0" borderId="0" xfId="0" applyNumberFormat="1" applyAlignment="1">
      <alignment horizontal="right"/>
    </xf>
    <xf numFmtId="0" fontId="13" fillId="0" borderId="0" xfId="0" applyFont="1" applyAlignment="1">
      <alignment horizontal="center"/>
    </xf>
    <xf numFmtId="0" fontId="8" fillId="2" borderId="0" xfId="0" applyFont="1" applyFill="1"/>
    <xf numFmtId="167" fontId="8" fillId="0" borderId="0" xfId="0" applyNumberFormat="1" applyFont="1"/>
    <xf numFmtId="167" fontId="13" fillId="0" borderId="0" xfId="0" applyNumberFormat="1" applyFont="1"/>
    <xf numFmtId="167" fontId="17" fillId="2" borderId="0" xfId="0" applyNumberFormat="1" applyFont="1" applyFill="1"/>
    <xf numFmtId="4" fontId="13" fillId="0" borderId="0" xfId="0" applyNumberFormat="1" applyFont="1"/>
    <xf numFmtId="170" fontId="0" fillId="0" borderId="0" xfId="0" applyNumberFormat="1"/>
    <xf numFmtId="0" fontId="8" fillId="2" borderId="0" xfId="0" applyFont="1" applyFill="1" applyAlignment="1">
      <alignment horizontal="right"/>
    </xf>
    <xf numFmtId="0" fontId="18" fillId="0" borderId="0" xfId="0" applyFont="1"/>
    <xf numFmtId="43" fontId="0" fillId="0" borderId="0" xfId="1" applyFont="1" applyBorder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0" fillId="0" borderId="24" xfId="0" applyBorder="1"/>
    <xf numFmtId="0" fontId="13" fillId="0" borderId="7" xfId="0" applyFont="1" applyBorder="1"/>
    <xf numFmtId="0" fontId="13" fillId="0" borderId="25" xfId="0" applyFont="1" applyBorder="1"/>
    <xf numFmtId="0" fontId="13" fillId="0" borderId="17" xfId="0" applyFont="1" applyBorder="1"/>
    <xf numFmtId="0" fontId="0" fillId="0" borderId="26" xfId="0" applyBorder="1"/>
    <xf numFmtId="0" fontId="13" fillId="0" borderId="15" xfId="0" applyFont="1" applyBorder="1"/>
    <xf numFmtId="0" fontId="13" fillId="0" borderId="15" xfId="0" applyFont="1" applyBorder="1" applyAlignment="1">
      <alignment horizontal="center"/>
    </xf>
    <xf numFmtId="49" fontId="13" fillId="0" borderId="18" xfId="0" applyNumberFormat="1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0" fillId="0" borderId="27" xfId="0" applyBorder="1"/>
    <xf numFmtId="0" fontId="13" fillId="0" borderId="2" xfId="0" applyFont="1" applyBorder="1"/>
    <xf numFmtId="0" fontId="13" fillId="0" borderId="28" xfId="0" applyFont="1" applyBorder="1"/>
    <xf numFmtId="0" fontId="13" fillId="0" borderId="18" xfId="0" applyFont="1" applyBorder="1" applyAlignment="1">
      <alignment horizontal="center"/>
    </xf>
    <xf numFmtId="0" fontId="13" fillId="0" borderId="18" xfId="0" applyFont="1" applyBorder="1"/>
    <xf numFmtId="0" fontId="0" fillId="0" borderId="29" xfId="0" applyBorder="1"/>
    <xf numFmtId="0" fontId="13" fillId="0" borderId="4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/>
    <xf numFmtId="0" fontId="0" fillId="0" borderId="34" xfId="0" applyBorder="1"/>
    <xf numFmtId="165" fontId="0" fillId="0" borderId="35" xfId="0" applyNumberFormat="1" applyBorder="1"/>
    <xf numFmtId="0" fontId="0" fillId="0" borderId="36" xfId="0" applyBorder="1"/>
    <xf numFmtId="0" fontId="0" fillId="0" borderId="16" xfId="0" applyBorder="1" applyAlignment="1">
      <alignment horizontal="center"/>
    </xf>
    <xf numFmtId="0" fontId="0" fillId="0" borderId="14" xfId="0" applyBorder="1"/>
    <xf numFmtId="165" fontId="0" fillId="0" borderId="37" xfId="0" applyNumberFormat="1" applyBorder="1"/>
    <xf numFmtId="0" fontId="0" fillId="0" borderId="38" xfId="0" applyBorder="1" applyAlignment="1">
      <alignment horizontal="center"/>
    </xf>
    <xf numFmtId="0" fontId="16" fillId="0" borderId="14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14" xfId="0" applyFont="1" applyBorder="1" applyAlignment="1">
      <alignment vertical="top"/>
    </xf>
    <xf numFmtId="165" fontId="6" fillId="0" borderId="37" xfId="0" applyNumberFormat="1" applyFont="1" applyBorder="1" applyAlignment="1">
      <alignment vertical="top"/>
    </xf>
    <xf numFmtId="0" fontId="8" fillId="0" borderId="14" xfId="0" applyFont="1" applyBorder="1" applyAlignment="1">
      <alignment horizontal="center" vertical="top"/>
    </xf>
    <xf numFmtId="0" fontId="0" fillId="0" borderId="38" xfId="0" applyBorder="1"/>
    <xf numFmtId="0" fontId="0" fillId="0" borderId="14" xfId="0" applyBorder="1" applyAlignment="1">
      <alignment horizontal="center"/>
    </xf>
    <xf numFmtId="167" fontId="8" fillId="0" borderId="14" xfId="0" applyNumberFormat="1" applyFont="1" applyBorder="1"/>
    <xf numFmtId="0" fontId="8" fillId="0" borderId="38" xfId="0" applyFont="1" applyBorder="1" applyAlignment="1">
      <alignment horizontal="center"/>
    </xf>
    <xf numFmtId="0" fontId="0" fillId="0" borderId="39" xfId="0" applyBorder="1"/>
    <xf numFmtId="0" fontId="15" fillId="0" borderId="40" xfId="0" applyFont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0" fontId="13" fillId="0" borderId="40" xfId="0" applyFont="1" applyBorder="1" applyAlignment="1">
      <alignment vertical="top"/>
    </xf>
    <xf numFmtId="165" fontId="6" fillId="0" borderId="41" xfId="0" applyNumberFormat="1" applyFont="1" applyBorder="1" applyAlignment="1">
      <alignment vertical="top"/>
    </xf>
    <xf numFmtId="0" fontId="0" fillId="0" borderId="20" xfId="0" applyBorder="1"/>
    <xf numFmtId="0" fontId="15" fillId="0" borderId="4" xfId="0" applyFont="1" applyBorder="1" applyAlignment="1">
      <alignment horizontal="center" vertical="top"/>
    </xf>
    <xf numFmtId="0" fontId="15" fillId="0" borderId="41" xfId="0" applyFont="1" applyBorder="1" applyAlignment="1">
      <alignment horizontal="center" vertical="top"/>
    </xf>
    <xf numFmtId="0" fontId="15" fillId="0" borderId="39" xfId="0" applyFont="1" applyBorder="1" applyAlignment="1">
      <alignment horizontal="center" vertical="top"/>
    </xf>
    <xf numFmtId="0" fontId="13" fillId="0" borderId="4" xfId="0" applyFont="1" applyBorder="1" applyAlignment="1">
      <alignment horizontal="left" vertical="top"/>
    </xf>
    <xf numFmtId="165" fontId="6" fillId="0" borderId="30" xfId="0" applyNumberFormat="1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13" fillId="0" borderId="7" xfId="0" applyFont="1" applyBorder="1" applyAlignment="1">
      <alignment horizontal="left" vertical="top"/>
    </xf>
    <xf numFmtId="165" fontId="6" fillId="0" borderId="25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165" fontId="6" fillId="2" borderId="15" xfId="0" applyNumberFormat="1" applyFont="1" applyFill="1" applyBorder="1" applyAlignment="1">
      <alignment vertical="top"/>
    </xf>
    <xf numFmtId="0" fontId="8" fillId="0" borderId="26" xfId="0" applyFont="1" applyBorder="1" applyAlignment="1">
      <alignment horizontal="right"/>
    </xf>
    <xf numFmtId="165" fontId="6" fillId="0" borderId="15" xfId="0" applyNumberFormat="1" applyFont="1" applyBorder="1" applyAlignment="1">
      <alignment vertical="top"/>
    </xf>
    <xf numFmtId="0" fontId="0" fillId="0" borderId="26" xfId="0" applyBorder="1" applyAlignment="1">
      <alignment horizontal="right"/>
    </xf>
    <xf numFmtId="0" fontId="6" fillId="0" borderId="15" xfId="0" applyFont="1" applyBorder="1" applyAlignment="1">
      <alignment vertical="top"/>
    </xf>
    <xf numFmtId="0" fontId="0" fillId="0" borderId="30" xfId="0" applyBorder="1"/>
    <xf numFmtId="0" fontId="19" fillId="0" borderId="0" xfId="0" applyFont="1"/>
    <xf numFmtId="4" fontId="19" fillId="0" borderId="0" xfId="0" applyNumberFormat="1" applyFont="1"/>
    <xf numFmtId="43" fontId="8" fillId="0" borderId="0" xfId="1" applyFont="1"/>
    <xf numFmtId="0" fontId="20" fillId="0" borderId="0" xfId="0" applyFont="1"/>
    <xf numFmtId="0" fontId="21" fillId="0" borderId="24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5" xfId="0" applyFont="1" applyBorder="1" applyAlignment="1">
      <alignment horizontal="center"/>
    </xf>
    <xf numFmtId="0" fontId="22" fillId="0" borderId="29" xfId="0" applyFont="1" applyBorder="1"/>
    <xf numFmtId="0" fontId="22" fillId="0" borderId="4" xfId="0" applyFont="1" applyBorder="1"/>
    <xf numFmtId="165" fontId="22" fillId="0" borderId="30" xfId="0" applyNumberFormat="1" applyFont="1" applyBorder="1"/>
    <xf numFmtId="0" fontId="20" fillId="0" borderId="18" xfId="0" applyFont="1" applyBorder="1"/>
    <xf numFmtId="0" fontId="19" fillId="0" borderId="24" xfId="0" applyFont="1" applyBorder="1"/>
    <xf numFmtId="0" fontId="19" fillId="0" borderId="7" xfId="0" applyFont="1" applyBorder="1"/>
    <xf numFmtId="165" fontId="19" fillId="0" borderId="25" xfId="0" applyNumberFormat="1" applyFont="1" applyBorder="1"/>
    <xf numFmtId="0" fontId="19" fillId="0" borderId="29" xfId="0" applyFont="1" applyBorder="1"/>
    <xf numFmtId="0" fontId="19" fillId="0" borderId="4" xfId="0" applyFont="1" applyBorder="1"/>
    <xf numFmtId="165" fontId="21" fillId="2" borderId="30" xfId="0" applyNumberFormat="1" applyFont="1" applyFill="1" applyBorder="1"/>
    <xf numFmtId="0" fontId="20" fillId="0" borderId="26" xfId="0" applyFont="1" applyBorder="1"/>
    <xf numFmtId="0" fontId="19" fillId="0" borderId="26" xfId="0" applyFont="1" applyBorder="1"/>
    <xf numFmtId="165" fontId="19" fillId="0" borderId="15" xfId="0" applyNumberFormat="1" applyFont="1" applyBorder="1"/>
    <xf numFmtId="43" fontId="18" fillId="0" borderId="0" xfId="1" applyFont="1"/>
    <xf numFmtId="0" fontId="21" fillId="0" borderId="26" xfId="0" applyFont="1" applyBorder="1"/>
    <xf numFmtId="0" fontId="21" fillId="0" borderId="0" xfId="0" applyFont="1"/>
    <xf numFmtId="165" fontId="21" fillId="0" borderId="15" xfId="0" applyNumberFormat="1" applyFont="1" applyBorder="1"/>
    <xf numFmtId="165" fontId="19" fillId="2" borderId="15" xfId="0" applyNumberFormat="1" applyFont="1" applyFill="1" applyBorder="1"/>
    <xf numFmtId="165" fontId="19" fillId="0" borderId="30" xfId="0" applyNumberFormat="1" applyFont="1" applyBorder="1"/>
    <xf numFmtId="0" fontId="21" fillId="0" borderId="24" xfId="0" applyFont="1" applyBorder="1"/>
    <xf numFmtId="165" fontId="21" fillId="2" borderId="15" xfId="0" applyNumberFormat="1" applyFont="1" applyFill="1" applyBorder="1"/>
    <xf numFmtId="0" fontId="20" fillId="0" borderId="20" xfId="0" applyFont="1" applyBorder="1"/>
    <xf numFmtId="165" fontId="19" fillId="0" borderId="0" xfId="0" applyNumberFormat="1" applyFont="1"/>
    <xf numFmtId="0" fontId="23" fillId="0" borderId="0" xfId="0" applyFont="1"/>
    <xf numFmtId="4" fontId="23" fillId="0" borderId="0" xfId="0" applyNumberFormat="1" applyFont="1"/>
    <xf numFmtId="0" fontId="20" fillId="0" borderId="2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4" fontId="22" fillId="0" borderId="30" xfId="0" applyNumberFormat="1" applyFont="1" applyBorder="1"/>
    <xf numFmtId="0" fontId="20" fillId="0" borderId="17" xfId="0" applyFont="1" applyBorder="1"/>
    <xf numFmtId="0" fontId="20" fillId="0" borderId="24" xfId="0" applyFont="1" applyBorder="1"/>
    <xf numFmtId="0" fontId="20" fillId="0" borderId="7" xfId="0" applyFont="1" applyBorder="1"/>
    <xf numFmtId="165" fontId="20" fillId="0" borderId="25" xfId="0" applyNumberFormat="1" applyFont="1" applyBorder="1"/>
    <xf numFmtId="0" fontId="21" fillId="0" borderId="29" xfId="0" applyFont="1" applyBorder="1"/>
    <xf numFmtId="0" fontId="21" fillId="0" borderId="4" xfId="0" applyFont="1" applyBorder="1"/>
    <xf numFmtId="165" fontId="21" fillId="0" borderId="30" xfId="0" applyNumberFormat="1" applyFont="1" applyBorder="1"/>
    <xf numFmtId="0" fontId="21" fillId="0" borderId="7" xfId="0" applyFont="1" applyBorder="1"/>
    <xf numFmtId="165" fontId="21" fillId="0" borderId="25" xfId="0" applyNumberFormat="1" applyFont="1" applyBorder="1"/>
    <xf numFmtId="167" fontId="19" fillId="0" borderId="30" xfId="0" applyNumberFormat="1" applyFont="1" applyBorder="1"/>
    <xf numFmtId="167" fontId="19" fillId="0" borderId="0" xfId="0" applyNumberFormat="1" applyFont="1"/>
    <xf numFmtId="4" fontId="8" fillId="0" borderId="0" xfId="0" applyNumberFormat="1" applyFont="1"/>
  </cellXfs>
  <cellStyles count="4">
    <cellStyle name="Millares" xfId="1" builtinId="3"/>
    <cellStyle name="Normal" xfId="0" builtinId="0"/>
    <cellStyle name="Normal 3" xfId="3" xr:uid="{D6FA5A75-FD65-4D9D-9FD2-DB427758FF08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a\Escritorio\ACTUAL%20Estados%20Financieros%20Escritorio\A&#241;o%202021\Estados%20Financieros%20Consejo%20Econ&#243;mico%20y%20Social%20CES%20al%2030-06-2021VISTOS%20POR%20DIGECOG%20(4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6-Estados%20Financieros%2006-Junio%20%202026-OFICIAL%20INTERNO-FINAL-.xlsx" TargetMode="External"/><Relationship Id="rId1" Type="http://schemas.openxmlformats.org/officeDocument/2006/relationships/externalLinkPath" Target="/Users/ALEXANDRA/Desktop/ACTUAL%20Estados%20Financieros%20Escritorio/A&#241;o%202026/06-Estados%20Financieros%2006-Junio%20%202026-OFICIAL%20INTERNO-FINAL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  <sheetName val="Notas del 7-2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Hoja2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>
        <row r="30">
          <cell r="C30">
            <v>1563990.57</v>
          </cell>
        </row>
      </sheetData>
      <sheetData sheetId="1">
        <row r="10">
          <cell r="C10">
            <v>0</v>
          </cell>
        </row>
        <row r="11">
          <cell r="C11">
            <v>49535730.539999999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7">
          <cell r="N77">
            <v>34073025.489999995</v>
          </cell>
        </row>
      </sheetData>
      <sheetData sheetId="29"/>
      <sheetData sheetId="30">
        <row r="14">
          <cell r="D14">
            <v>49535730.539999999</v>
          </cell>
        </row>
        <row r="27">
          <cell r="D27">
            <v>15462705.050000004</v>
          </cell>
        </row>
        <row r="93">
          <cell r="D93">
            <v>-2881447.4299999997</v>
          </cell>
        </row>
      </sheetData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B127-33A2-4878-8D5C-2EB57DCEAB94}">
  <dimension ref="A1:O38"/>
  <sheetViews>
    <sheetView topLeftCell="A10" workbookViewId="0">
      <selection activeCell="B12" sqref="B12"/>
    </sheetView>
  </sheetViews>
  <sheetFormatPr baseColWidth="10" defaultColWidth="9.140625" defaultRowHeight="15" x14ac:dyDescent="0.25"/>
  <cols>
    <col min="1" max="1" width="4.85546875" customWidth="1"/>
    <col min="2" max="2" width="45.28515625" customWidth="1"/>
    <col min="3" max="3" width="20" customWidth="1"/>
    <col min="4" max="4" width="18.7109375" customWidth="1"/>
    <col min="5" max="5" width="17.5703125" customWidth="1"/>
    <col min="6" max="6" width="14.7109375" customWidth="1"/>
    <col min="7" max="7" width="5.5703125" customWidth="1"/>
    <col min="8" max="8" width="12.28515625" customWidth="1"/>
    <col min="9" max="9" width="11.28515625" bestFit="1" customWidth="1"/>
    <col min="10" max="11" width="13.85546875" bestFit="1" customWidth="1"/>
    <col min="15" max="15" width="17.42578125" customWidth="1"/>
    <col min="248" max="248" width="3.85546875" bestFit="1" customWidth="1"/>
    <col min="249" max="249" width="35.5703125" customWidth="1"/>
    <col min="250" max="250" width="13.7109375" customWidth="1"/>
    <col min="251" max="251" width="12.85546875" customWidth="1"/>
    <col min="252" max="252" width="16.42578125" customWidth="1"/>
    <col min="253" max="253" width="13.85546875" bestFit="1" customWidth="1"/>
    <col min="254" max="254" width="3.140625" customWidth="1"/>
    <col min="255" max="255" width="0" hidden="1" customWidth="1"/>
    <col min="256" max="257" width="14" bestFit="1" customWidth="1"/>
    <col min="504" max="504" width="3.85546875" bestFit="1" customWidth="1"/>
    <col min="505" max="505" width="35.5703125" customWidth="1"/>
    <col min="506" max="506" width="13.7109375" customWidth="1"/>
    <col min="507" max="507" width="12.85546875" customWidth="1"/>
    <col min="508" max="508" width="16.42578125" customWidth="1"/>
    <col min="509" max="509" width="13.85546875" bestFit="1" customWidth="1"/>
    <col min="510" max="510" width="3.140625" customWidth="1"/>
    <col min="511" max="511" width="0" hidden="1" customWidth="1"/>
    <col min="512" max="513" width="14" bestFit="1" customWidth="1"/>
    <col min="760" max="760" width="3.85546875" bestFit="1" customWidth="1"/>
    <col min="761" max="761" width="35.5703125" customWidth="1"/>
    <col min="762" max="762" width="13.7109375" customWidth="1"/>
    <col min="763" max="763" width="12.85546875" customWidth="1"/>
    <col min="764" max="764" width="16.42578125" customWidth="1"/>
    <col min="765" max="765" width="13.85546875" bestFit="1" customWidth="1"/>
    <col min="766" max="766" width="3.140625" customWidth="1"/>
    <col min="767" max="767" width="0" hidden="1" customWidth="1"/>
    <col min="768" max="769" width="14" bestFit="1" customWidth="1"/>
    <col min="1016" max="1016" width="3.85546875" bestFit="1" customWidth="1"/>
    <col min="1017" max="1017" width="35.5703125" customWidth="1"/>
    <col min="1018" max="1018" width="13.7109375" customWidth="1"/>
    <col min="1019" max="1019" width="12.85546875" customWidth="1"/>
    <col min="1020" max="1020" width="16.42578125" customWidth="1"/>
    <col min="1021" max="1021" width="13.85546875" bestFit="1" customWidth="1"/>
    <col min="1022" max="1022" width="3.140625" customWidth="1"/>
    <col min="1023" max="1023" width="0" hidden="1" customWidth="1"/>
    <col min="1024" max="1025" width="14" bestFit="1" customWidth="1"/>
    <col min="1272" max="1272" width="3.85546875" bestFit="1" customWidth="1"/>
    <col min="1273" max="1273" width="35.5703125" customWidth="1"/>
    <col min="1274" max="1274" width="13.7109375" customWidth="1"/>
    <col min="1275" max="1275" width="12.85546875" customWidth="1"/>
    <col min="1276" max="1276" width="16.42578125" customWidth="1"/>
    <col min="1277" max="1277" width="13.85546875" bestFit="1" customWidth="1"/>
    <col min="1278" max="1278" width="3.140625" customWidth="1"/>
    <col min="1279" max="1279" width="0" hidden="1" customWidth="1"/>
    <col min="1280" max="1281" width="14" bestFit="1" customWidth="1"/>
    <col min="1528" max="1528" width="3.85546875" bestFit="1" customWidth="1"/>
    <col min="1529" max="1529" width="35.5703125" customWidth="1"/>
    <col min="1530" max="1530" width="13.7109375" customWidth="1"/>
    <col min="1531" max="1531" width="12.85546875" customWidth="1"/>
    <col min="1532" max="1532" width="16.42578125" customWidth="1"/>
    <col min="1533" max="1533" width="13.85546875" bestFit="1" customWidth="1"/>
    <col min="1534" max="1534" width="3.140625" customWidth="1"/>
    <col min="1535" max="1535" width="0" hidden="1" customWidth="1"/>
    <col min="1536" max="1537" width="14" bestFit="1" customWidth="1"/>
    <col min="1784" max="1784" width="3.85546875" bestFit="1" customWidth="1"/>
    <col min="1785" max="1785" width="35.5703125" customWidth="1"/>
    <col min="1786" max="1786" width="13.7109375" customWidth="1"/>
    <col min="1787" max="1787" width="12.85546875" customWidth="1"/>
    <col min="1788" max="1788" width="16.42578125" customWidth="1"/>
    <col min="1789" max="1789" width="13.85546875" bestFit="1" customWidth="1"/>
    <col min="1790" max="1790" width="3.140625" customWidth="1"/>
    <col min="1791" max="1791" width="0" hidden="1" customWidth="1"/>
    <col min="1792" max="1793" width="14" bestFit="1" customWidth="1"/>
    <col min="2040" max="2040" width="3.85546875" bestFit="1" customWidth="1"/>
    <col min="2041" max="2041" width="35.5703125" customWidth="1"/>
    <col min="2042" max="2042" width="13.7109375" customWidth="1"/>
    <col min="2043" max="2043" width="12.85546875" customWidth="1"/>
    <col min="2044" max="2044" width="16.42578125" customWidth="1"/>
    <col min="2045" max="2045" width="13.85546875" bestFit="1" customWidth="1"/>
    <col min="2046" max="2046" width="3.140625" customWidth="1"/>
    <col min="2047" max="2047" width="0" hidden="1" customWidth="1"/>
    <col min="2048" max="2049" width="14" bestFit="1" customWidth="1"/>
    <col min="2296" max="2296" width="3.85546875" bestFit="1" customWidth="1"/>
    <col min="2297" max="2297" width="35.5703125" customWidth="1"/>
    <col min="2298" max="2298" width="13.7109375" customWidth="1"/>
    <col min="2299" max="2299" width="12.85546875" customWidth="1"/>
    <col min="2300" max="2300" width="16.42578125" customWidth="1"/>
    <col min="2301" max="2301" width="13.85546875" bestFit="1" customWidth="1"/>
    <col min="2302" max="2302" width="3.140625" customWidth="1"/>
    <col min="2303" max="2303" width="0" hidden="1" customWidth="1"/>
    <col min="2304" max="2305" width="14" bestFit="1" customWidth="1"/>
    <col min="2552" max="2552" width="3.85546875" bestFit="1" customWidth="1"/>
    <col min="2553" max="2553" width="35.5703125" customWidth="1"/>
    <col min="2554" max="2554" width="13.7109375" customWidth="1"/>
    <col min="2555" max="2555" width="12.85546875" customWidth="1"/>
    <col min="2556" max="2556" width="16.42578125" customWidth="1"/>
    <col min="2557" max="2557" width="13.85546875" bestFit="1" customWidth="1"/>
    <col min="2558" max="2558" width="3.140625" customWidth="1"/>
    <col min="2559" max="2559" width="0" hidden="1" customWidth="1"/>
    <col min="2560" max="2561" width="14" bestFit="1" customWidth="1"/>
    <col min="2808" max="2808" width="3.85546875" bestFit="1" customWidth="1"/>
    <col min="2809" max="2809" width="35.5703125" customWidth="1"/>
    <col min="2810" max="2810" width="13.7109375" customWidth="1"/>
    <col min="2811" max="2811" width="12.85546875" customWidth="1"/>
    <col min="2812" max="2812" width="16.42578125" customWidth="1"/>
    <col min="2813" max="2813" width="13.85546875" bestFit="1" customWidth="1"/>
    <col min="2814" max="2814" width="3.140625" customWidth="1"/>
    <col min="2815" max="2815" width="0" hidden="1" customWidth="1"/>
    <col min="2816" max="2817" width="14" bestFit="1" customWidth="1"/>
    <col min="3064" max="3064" width="3.85546875" bestFit="1" customWidth="1"/>
    <col min="3065" max="3065" width="35.5703125" customWidth="1"/>
    <col min="3066" max="3066" width="13.7109375" customWidth="1"/>
    <col min="3067" max="3067" width="12.85546875" customWidth="1"/>
    <col min="3068" max="3068" width="16.42578125" customWidth="1"/>
    <col min="3069" max="3069" width="13.85546875" bestFit="1" customWidth="1"/>
    <col min="3070" max="3070" width="3.140625" customWidth="1"/>
    <col min="3071" max="3071" width="0" hidden="1" customWidth="1"/>
    <col min="3072" max="3073" width="14" bestFit="1" customWidth="1"/>
    <col min="3320" max="3320" width="3.85546875" bestFit="1" customWidth="1"/>
    <col min="3321" max="3321" width="35.5703125" customWidth="1"/>
    <col min="3322" max="3322" width="13.7109375" customWidth="1"/>
    <col min="3323" max="3323" width="12.85546875" customWidth="1"/>
    <col min="3324" max="3324" width="16.42578125" customWidth="1"/>
    <col min="3325" max="3325" width="13.85546875" bestFit="1" customWidth="1"/>
    <col min="3326" max="3326" width="3.140625" customWidth="1"/>
    <col min="3327" max="3327" width="0" hidden="1" customWidth="1"/>
    <col min="3328" max="3329" width="14" bestFit="1" customWidth="1"/>
    <col min="3576" max="3576" width="3.85546875" bestFit="1" customWidth="1"/>
    <col min="3577" max="3577" width="35.5703125" customWidth="1"/>
    <col min="3578" max="3578" width="13.7109375" customWidth="1"/>
    <col min="3579" max="3579" width="12.85546875" customWidth="1"/>
    <col min="3580" max="3580" width="16.42578125" customWidth="1"/>
    <col min="3581" max="3581" width="13.85546875" bestFit="1" customWidth="1"/>
    <col min="3582" max="3582" width="3.140625" customWidth="1"/>
    <col min="3583" max="3583" width="0" hidden="1" customWidth="1"/>
    <col min="3584" max="3585" width="14" bestFit="1" customWidth="1"/>
    <col min="3832" max="3832" width="3.85546875" bestFit="1" customWidth="1"/>
    <col min="3833" max="3833" width="35.5703125" customWidth="1"/>
    <col min="3834" max="3834" width="13.7109375" customWidth="1"/>
    <col min="3835" max="3835" width="12.85546875" customWidth="1"/>
    <col min="3836" max="3836" width="16.42578125" customWidth="1"/>
    <col min="3837" max="3837" width="13.85546875" bestFit="1" customWidth="1"/>
    <col min="3838" max="3838" width="3.140625" customWidth="1"/>
    <col min="3839" max="3839" width="0" hidden="1" customWidth="1"/>
    <col min="3840" max="3841" width="14" bestFit="1" customWidth="1"/>
    <col min="4088" max="4088" width="3.85546875" bestFit="1" customWidth="1"/>
    <col min="4089" max="4089" width="35.5703125" customWidth="1"/>
    <col min="4090" max="4090" width="13.7109375" customWidth="1"/>
    <col min="4091" max="4091" width="12.85546875" customWidth="1"/>
    <col min="4092" max="4092" width="16.42578125" customWidth="1"/>
    <col min="4093" max="4093" width="13.85546875" bestFit="1" customWidth="1"/>
    <col min="4094" max="4094" width="3.140625" customWidth="1"/>
    <col min="4095" max="4095" width="0" hidden="1" customWidth="1"/>
    <col min="4096" max="4097" width="14" bestFit="1" customWidth="1"/>
    <col min="4344" max="4344" width="3.85546875" bestFit="1" customWidth="1"/>
    <col min="4345" max="4345" width="35.5703125" customWidth="1"/>
    <col min="4346" max="4346" width="13.7109375" customWidth="1"/>
    <col min="4347" max="4347" width="12.85546875" customWidth="1"/>
    <col min="4348" max="4348" width="16.42578125" customWidth="1"/>
    <col min="4349" max="4349" width="13.85546875" bestFit="1" customWidth="1"/>
    <col min="4350" max="4350" width="3.140625" customWidth="1"/>
    <col min="4351" max="4351" width="0" hidden="1" customWidth="1"/>
    <col min="4352" max="4353" width="14" bestFit="1" customWidth="1"/>
    <col min="4600" max="4600" width="3.85546875" bestFit="1" customWidth="1"/>
    <col min="4601" max="4601" width="35.5703125" customWidth="1"/>
    <col min="4602" max="4602" width="13.7109375" customWidth="1"/>
    <col min="4603" max="4603" width="12.85546875" customWidth="1"/>
    <col min="4604" max="4604" width="16.42578125" customWidth="1"/>
    <col min="4605" max="4605" width="13.85546875" bestFit="1" customWidth="1"/>
    <col min="4606" max="4606" width="3.140625" customWidth="1"/>
    <col min="4607" max="4607" width="0" hidden="1" customWidth="1"/>
    <col min="4608" max="4609" width="14" bestFit="1" customWidth="1"/>
    <col min="4856" max="4856" width="3.85546875" bestFit="1" customWidth="1"/>
    <col min="4857" max="4857" width="35.5703125" customWidth="1"/>
    <col min="4858" max="4858" width="13.7109375" customWidth="1"/>
    <col min="4859" max="4859" width="12.85546875" customWidth="1"/>
    <col min="4860" max="4860" width="16.42578125" customWidth="1"/>
    <col min="4861" max="4861" width="13.85546875" bestFit="1" customWidth="1"/>
    <col min="4862" max="4862" width="3.140625" customWidth="1"/>
    <col min="4863" max="4863" width="0" hidden="1" customWidth="1"/>
    <col min="4864" max="4865" width="14" bestFit="1" customWidth="1"/>
    <col min="5112" max="5112" width="3.85546875" bestFit="1" customWidth="1"/>
    <col min="5113" max="5113" width="35.5703125" customWidth="1"/>
    <col min="5114" max="5114" width="13.7109375" customWidth="1"/>
    <col min="5115" max="5115" width="12.85546875" customWidth="1"/>
    <col min="5116" max="5116" width="16.42578125" customWidth="1"/>
    <col min="5117" max="5117" width="13.85546875" bestFit="1" customWidth="1"/>
    <col min="5118" max="5118" width="3.140625" customWidth="1"/>
    <col min="5119" max="5119" width="0" hidden="1" customWidth="1"/>
    <col min="5120" max="5121" width="14" bestFit="1" customWidth="1"/>
    <col min="5368" max="5368" width="3.85546875" bestFit="1" customWidth="1"/>
    <col min="5369" max="5369" width="35.5703125" customWidth="1"/>
    <col min="5370" max="5370" width="13.7109375" customWidth="1"/>
    <col min="5371" max="5371" width="12.85546875" customWidth="1"/>
    <col min="5372" max="5372" width="16.42578125" customWidth="1"/>
    <col min="5373" max="5373" width="13.85546875" bestFit="1" customWidth="1"/>
    <col min="5374" max="5374" width="3.140625" customWidth="1"/>
    <col min="5375" max="5375" width="0" hidden="1" customWidth="1"/>
    <col min="5376" max="5377" width="14" bestFit="1" customWidth="1"/>
    <col min="5624" max="5624" width="3.85546875" bestFit="1" customWidth="1"/>
    <col min="5625" max="5625" width="35.5703125" customWidth="1"/>
    <col min="5626" max="5626" width="13.7109375" customWidth="1"/>
    <col min="5627" max="5627" width="12.85546875" customWidth="1"/>
    <col min="5628" max="5628" width="16.42578125" customWidth="1"/>
    <col min="5629" max="5629" width="13.85546875" bestFit="1" customWidth="1"/>
    <col min="5630" max="5630" width="3.140625" customWidth="1"/>
    <col min="5631" max="5631" width="0" hidden="1" customWidth="1"/>
    <col min="5632" max="5633" width="14" bestFit="1" customWidth="1"/>
    <col min="5880" max="5880" width="3.85546875" bestFit="1" customWidth="1"/>
    <col min="5881" max="5881" width="35.5703125" customWidth="1"/>
    <col min="5882" max="5882" width="13.7109375" customWidth="1"/>
    <col min="5883" max="5883" width="12.85546875" customWidth="1"/>
    <col min="5884" max="5884" width="16.42578125" customWidth="1"/>
    <col min="5885" max="5885" width="13.85546875" bestFit="1" customWidth="1"/>
    <col min="5886" max="5886" width="3.140625" customWidth="1"/>
    <col min="5887" max="5887" width="0" hidden="1" customWidth="1"/>
    <col min="5888" max="5889" width="14" bestFit="1" customWidth="1"/>
    <col min="6136" max="6136" width="3.85546875" bestFit="1" customWidth="1"/>
    <col min="6137" max="6137" width="35.5703125" customWidth="1"/>
    <col min="6138" max="6138" width="13.7109375" customWidth="1"/>
    <col min="6139" max="6139" width="12.85546875" customWidth="1"/>
    <col min="6140" max="6140" width="16.42578125" customWidth="1"/>
    <col min="6141" max="6141" width="13.85546875" bestFit="1" customWidth="1"/>
    <col min="6142" max="6142" width="3.140625" customWidth="1"/>
    <col min="6143" max="6143" width="0" hidden="1" customWidth="1"/>
    <col min="6144" max="6145" width="14" bestFit="1" customWidth="1"/>
    <col min="6392" max="6392" width="3.85546875" bestFit="1" customWidth="1"/>
    <col min="6393" max="6393" width="35.5703125" customWidth="1"/>
    <col min="6394" max="6394" width="13.7109375" customWidth="1"/>
    <col min="6395" max="6395" width="12.85546875" customWidth="1"/>
    <col min="6396" max="6396" width="16.42578125" customWidth="1"/>
    <col min="6397" max="6397" width="13.85546875" bestFit="1" customWidth="1"/>
    <col min="6398" max="6398" width="3.140625" customWidth="1"/>
    <col min="6399" max="6399" width="0" hidden="1" customWidth="1"/>
    <col min="6400" max="6401" width="14" bestFit="1" customWidth="1"/>
    <col min="6648" max="6648" width="3.85546875" bestFit="1" customWidth="1"/>
    <col min="6649" max="6649" width="35.5703125" customWidth="1"/>
    <col min="6650" max="6650" width="13.7109375" customWidth="1"/>
    <col min="6651" max="6651" width="12.85546875" customWidth="1"/>
    <col min="6652" max="6652" width="16.42578125" customWidth="1"/>
    <col min="6653" max="6653" width="13.85546875" bestFit="1" customWidth="1"/>
    <col min="6654" max="6654" width="3.140625" customWidth="1"/>
    <col min="6655" max="6655" width="0" hidden="1" customWidth="1"/>
    <col min="6656" max="6657" width="14" bestFit="1" customWidth="1"/>
    <col min="6904" max="6904" width="3.85546875" bestFit="1" customWidth="1"/>
    <col min="6905" max="6905" width="35.5703125" customWidth="1"/>
    <col min="6906" max="6906" width="13.7109375" customWidth="1"/>
    <col min="6907" max="6907" width="12.85546875" customWidth="1"/>
    <col min="6908" max="6908" width="16.42578125" customWidth="1"/>
    <col min="6909" max="6909" width="13.85546875" bestFit="1" customWidth="1"/>
    <col min="6910" max="6910" width="3.140625" customWidth="1"/>
    <col min="6911" max="6911" width="0" hidden="1" customWidth="1"/>
    <col min="6912" max="6913" width="14" bestFit="1" customWidth="1"/>
    <col min="7160" max="7160" width="3.85546875" bestFit="1" customWidth="1"/>
    <col min="7161" max="7161" width="35.5703125" customWidth="1"/>
    <col min="7162" max="7162" width="13.7109375" customWidth="1"/>
    <col min="7163" max="7163" width="12.85546875" customWidth="1"/>
    <col min="7164" max="7164" width="16.42578125" customWidth="1"/>
    <col min="7165" max="7165" width="13.85546875" bestFit="1" customWidth="1"/>
    <col min="7166" max="7166" width="3.140625" customWidth="1"/>
    <col min="7167" max="7167" width="0" hidden="1" customWidth="1"/>
    <col min="7168" max="7169" width="14" bestFit="1" customWidth="1"/>
    <col min="7416" max="7416" width="3.85546875" bestFit="1" customWidth="1"/>
    <col min="7417" max="7417" width="35.5703125" customWidth="1"/>
    <col min="7418" max="7418" width="13.7109375" customWidth="1"/>
    <col min="7419" max="7419" width="12.85546875" customWidth="1"/>
    <col min="7420" max="7420" width="16.42578125" customWidth="1"/>
    <col min="7421" max="7421" width="13.85546875" bestFit="1" customWidth="1"/>
    <col min="7422" max="7422" width="3.140625" customWidth="1"/>
    <col min="7423" max="7423" width="0" hidden="1" customWidth="1"/>
    <col min="7424" max="7425" width="14" bestFit="1" customWidth="1"/>
    <col min="7672" max="7672" width="3.85546875" bestFit="1" customWidth="1"/>
    <col min="7673" max="7673" width="35.5703125" customWidth="1"/>
    <col min="7674" max="7674" width="13.7109375" customWidth="1"/>
    <col min="7675" max="7675" width="12.85546875" customWidth="1"/>
    <col min="7676" max="7676" width="16.42578125" customWidth="1"/>
    <col min="7677" max="7677" width="13.85546875" bestFit="1" customWidth="1"/>
    <col min="7678" max="7678" width="3.140625" customWidth="1"/>
    <col min="7679" max="7679" width="0" hidden="1" customWidth="1"/>
    <col min="7680" max="7681" width="14" bestFit="1" customWidth="1"/>
    <col min="7928" max="7928" width="3.85546875" bestFit="1" customWidth="1"/>
    <col min="7929" max="7929" width="35.5703125" customWidth="1"/>
    <col min="7930" max="7930" width="13.7109375" customWidth="1"/>
    <col min="7931" max="7931" width="12.85546875" customWidth="1"/>
    <col min="7932" max="7932" width="16.42578125" customWidth="1"/>
    <col min="7933" max="7933" width="13.85546875" bestFit="1" customWidth="1"/>
    <col min="7934" max="7934" width="3.140625" customWidth="1"/>
    <col min="7935" max="7935" width="0" hidden="1" customWidth="1"/>
    <col min="7936" max="7937" width="14" bestFit="1" customWidth="1"/>
    <col min="8184" max="8184" width="3.85546875" bestFit="1" customWidth="1"/>
    <col min="8185" max="8185" width="35.5703125" customWidth="1"/>
    <col min="8186" max="8186" width="13.7109375" customWidth="1"/>
    <col min="8187" max="8187" width="12.85546875" customWidth="1"/>
    <col min="8188" max="8188" width="16.42578125" customWidth="1"/>
    <col min="8189" max="8189" width="13.85546875" bestFit="1" customWidth="1"/>
    <col min="8190" max="8190" width="3.140625" customWidth="1"/>
    <col min="8191" max="8191" width="0" hidden="1" customWidth="1"/>
    <col min="8192" max="8193" width="14" bestFit="1" customWidth="1"/>
    <col min="8440" max="8440" width="3.85546875" bestFit="1" customWidth="1"/>
    <col min="8441" max="8441" width="35.5703125" customWidth="1"/>
    <col min="8442" max="8442" width="13.7109375" customWidth="1"/>
    <col min="8443" max="8443" width="12.85546875" customWidth="1"/>
    <col min="8444" max="8444" width="16.42578125" customWidth="1"/>
    <col min="8445" max="8445" width="13.85546875" bestFit="1" customWidth="1"/>
    <col min="8446" max="8446" width="3.140625" customWidth="1"/>
    <col min="8447" max="8447" width="0" hidden="1" customWidth="1"/>
    <col min="8448" max="8449" width="14" bestFit="1" customWidth="1"/>
    <col min="8696" max="8696" width="3.85546875" bestFit="1" customWidth="1"/>
    <col min="8697" max="8697" width="35.5703125" customWidth="1"/>
    <col min="8698" max="8698" width="13.7109375" customWidth="1"/>
    <col min="8699" max="8699" width="12.85546875" customWidth="1"/>
    <col min="8700" max="8700" width="16.42578125" customWidth="1"/>
    <col min="8701" max="8701" width="13.85546875" bestFit="1" customWidth="1"/>
    <col min="8702" max="8702" width="3.140625" customWidth="1"/>
    <col min="8703" max="8703" width="0" hidden="1" customWidth="1"/>
    <col min="8704" max="8705" width="14" bestFit="1" customWidth="1"/>
    <col min="8952" max="8952" width="3.85546875" bestFit="1" customWidth="1"/>
    <col min="8953" max="8953" width="35.5703125" customWidth="1"/>
    <col min="8954" max="8954" width="13.7109375" customWidth="1"/>
    <col min="8955" max="8955" width="12.85546875" customWidth="1"/>
    <col min="8956" max="8956" width="16.42578125" customWidth="1"/>
    <col min="8957" max="8957" width="13.85546875" bestFit="1" customWidth="1"/>
    <col min="8958" max="8958" width="3.140625" customWidth="1"/>
    <col min="8959" max="8959" width="0" hidden="1" customWidth="1"/>
    <col min="8960" max="8961" width="14" bestFit="1" customWidth="1"/>
    <col min="9208" max="9208" width="3.85546875" bestFit="1" customWidth="1"/>
    <col min="9209" max="9209" width="35.5703125" customWidth="1"/>
    <col min="9210" max="9210" width="13.7109375" customWidth="1"/>
    <col min="9211" max="9211" width="12.85546875" customWidth="1"/>
    <col min="9212" max="9212" width="16.42578125" customWidth="1"/>
    <col min="9213" max="9213" width="13.85546875" bestFit="1" customWidth="1"/>
    <col min="9214" max="9214" width="3.140625" customWidth="1"/>
    <col min="9215" max="9215" width="0" hidden="1" customWidth="1"/>
    <col min="9216" max="9217" width="14" bestFit="1" customWidth="1"/>
    <col min="9464" max="9464" width="3.85546875" bestFit="1" customWidth="1"/>
    <col min="9465" max="9465" width="35.5703125" customWidth="1"/>
    <col min="9466" max="9466" width="13.7109375" customWidth="1"/>
    <col min="9467" max="9467" width="12.85546875" customWidth="1"/>
    <col min="9468" max="9468" width="16.42578125" customWidth="1"/>
    <col min="9469" max="9469" width="13.85546875" bestFit="1" customWidth="1"/>
    <col min="9470" max="9470" width="3.140625" customWidth="1"/>
    <col min="9471" max="9471" width="0" hidden="1" customWidth="1"/>
    <col min="9472" max="9473" width="14" bestFit="1" customWidth="1"/>
    <col min="9720" max="9720" width="3.85546875" bestFit="1" customWidth="1"/>
    <col min="9721" max="9721" width="35.5703125" customWidth="1"/>
    <col min="9722" max="9722" width="13.7109375" customWidth="1"/>
    <col min="9723" max="9723" width="12.85546875" customWidth="1"/>
    <col min="9724" max="9724" width="16.42578125" customWidth="1"/>
    <col min="9725" max="9725" width="13.85546875" bestFit="1" customWidth="1"/>
    <col min="9726" max="9726" width="3.140625" customWidth="1"/>
    <col min="9727" max="9727" width="0" hidden="1" customWidth="1"/>
    <col min="9728" max="9729" width="14" bestFit="1" customWidth="1"/>
    <col min="9976" max="9976" width="3.85546875" bestFit="1" customWidth="1"/>
    <col min="9977" max="9977" width="35.5703125" customWidth="1"/>
    <col min="9978" max="9978" width="13.7109375" customWidth="1"/>
    <col min="9979" max="9979" width="12.85546875" customWidth="1"/>
    <col min="9980" max="9980" width="16.42578125" customWidth="1"/>
    <col min="9981" max="9981" width="13.85546875" bestFit="1" customWidth="1"/>
    <col min="9982" max="9982" width="3.140625" customWidth="1"/>
    <col min="9983" max="9983" width="0" hidden="1" customWidth="1"/>
    <col min="9984" max="9985" width="14" bestFit="1" customWidth="1"/>
    <col min="10232" max="10232" width="3.85546875" bestFit="1" customWidth="1"/>
    <col min="10233" max="10233" width="35.5703125" customWidth="1"/>
    <col min="10234" max="10234" width="13.7109375" customWidth="1"/>
    <col min="10235" max="10235" width="12.85546875" customWidth="1"/>
    <col min="10236" max="10236" width="16.42578125" customWidth="1"/>
    <col min="10237" max="10237" width="13.85546875" bestFit="1" customWidth="1"/>
    <col min="10238" max="10238" width="3.140625" customWidth="1"/>
    <col min="10239" max="10239" width="0" hidden="1" customWidth="1"/>
    <col min="10240" max="10241" width="14" bestFit="1" customWidth="1"/>
    <col min="10488" max="10488" width="3.85546875" bestFit="1" customWidth="1"/>
    <col min="10489" max="10489" width="35.5703125" customWidth="1"/>
    <col min="10490" max="10490" width="13.7109375" customWidth="1"/>
    <col min="10491" max="10491" width="12.85546875" customWidth="1"/>
    <col min="10492" max="10492" width="16.42578125" customWidth="1"/>
    <col min="10493" max="10493" width="13.85546875" bestFit="1" customWidth="1"/>
    <col min="10494" max="10494" width="3.140625" customWidth="1"/>
    <col min="10495" max="10495" width="0" hidden="1" customWidth="1"/>
    <col min="10496" max="10497" width="14" bestFit="1" customWidth="1"/>
    <col min="10744" max="10744" width="3.85546875" bestFit="1" customWidth="1"/>
    <col min="10745" max="10745" width="35.5703125" customWidth="1"/>
    <col min="10746" max="10746" width="13.7109375" customWidth="1"/>
    <col min="10747" max="10747" width="12.85546875" customWidth="1"/>
    <col min="10748" max="10748" width="16.42578125" customWidth="1"/>
    <col min="10749" max="10749" width="13.85546875" bestFit="1" customWidth="1"/>
    <col min="10750" max="10750" width="3.140625" customWidth="1"/>
    <col min="10751" max="10751" width="0" hidden="1" customWidth="1"/>
    <col min="10752" max="10753" width="14" bestFit="1" customWidth="1"/>
    <col min="11000" max="11000" width="3.85546875" bestFit="1" customWidth="1"/>
    <col min="11001" max="11001" width="35.5703125" customWidth="1"/>
    <col min="11002" max="11002" width="13.7109375" customWidth="1"/>
    <col min="11003" max="11003" width="12.85546875" customWidth="1"/>
    <col min="11004" max="11004" width="16.42578125" customWidth="1"/>
    <col min="11005" max="11005" width="13.85546875" bestFit="1" customWidth="1"/>
    <col min="11006" max="11006" width="3.140625" customWidth="1"/>
    <col min="11007" max="11007" width="0" hidden="1" customWidth="1"/>
    <col min="11008" max="11009" width="14" bestFit="1" customWidth="1"/>
    <col min="11256" max="11256" width="3.85546875" bestFit="1" customWidth="1"/>
    <col min="11257" max="11257" width="35.5703125" customWidth="1"/>
    <col min="11258" max="11258" width="13.7109375" customWidth="1"/>
    <col min="11259" max="11259" width="12.85546875" customWidth="1"/>
    <col min="11260" max="11260" width="16.42578125" customWidth="1"/>
    <col min="11261" max="11261" width="13.85546875" bestFit="1" customWidth="1"/>
    <col min="11262" max="11262" width="3.140625" customWidth="1"/>
    <col min="11263" max="11263" width="0" hidden="1" customWidth="1"/>
    <col min="11264" max="11265" width="14" bestFit="1" customWidth="1"/>
    <col min="11512" max="11512" width="3.85546875" bestFit="1" customWidth="1"/>
    <col min="11513" max="11513" width="35.5703125" customWidth="1"/>
    <col min="11514" max="11514" width="13.7109375" customWidth="1"/>
    <col min="11515" max="11515" width="12.85546875" customWidth="1"/>
    <col min="11516" max="11516" width="16.42578125" customWidth="1"/>
    <col min="11517" max="11517" width="13.85546875" bestFit="1" customWidth="1"/>
    <col min="11518" max="11518" width="3.140625" customWidth="1"/>
    <col min="11519" max="11519" width="0" hidden="1" customWidth="1"/>
    <col min="11520" max="11521" width="14" bestFit="1" customWidth="1"/>
    <col min="11768" max="11768" width="3.85546875" bestFit="1" customWidth="1"/>
    <col min="11769" max="11769" width="35.5703125" customWidth="1"/>
    <col min="11770" max="11770" width="13.7109375" customWidth="1"/>
    <col min="11771" max="11771" width="12.85546875" customWidth="1"/>
    <col min="11772" max="11772" width="16.42578125" customWidth="1"/>
    <col min="11773" max="11773" width="13.85546875" bestFit="1" customWidth="1"/>
    <col min="11774" max="11774" width="3.140625" customWidth="1"/>
    <col min="11775" max="11775" width="0" hidden="1" customWidth="1"/>
    <col min="11776" max="11777" width="14" bestFit="1" customWidth="1"/>
    <col min="12024" max="12024" width="3.85546875" bestFit="1" customWidth="1"/>
    <col min="12025" max="12025" width="35.5703125" customWidth="1"/>
    <col min="12026" max="12026" width="13.7109375" customWidth="1"/>
    <col min="12027" max="12027" width="12.85546875" customWidth="1"/>
    <col min="12028" max="12028" width="16.42578125" customWidth="1"/>
    <col min="12029" max="12029" width="13.85546875" bestFit="1" customWidth="1"/>
    <col min="12030" max="12030" width="3.140625" customWidth="1"/>
    <col min="12031" max="12031" width="0" hidden="1" customWidth="1"/>
    <col min="12032" max="12033" width="14" bestFit="1" customWidth="1"/>
    <col min="12280" max="12280" width="3.85546875" bestFit="1" customWidth="1"/>
    <col min="12281" max="12281" width="35.5703125" customWidth="1"/>
    <col min="12282" max="12282" width="13.7109375" customWidth="1"/>
    <col min="12283" max="12283" width="12.85546875" customWidth="1"/>
    <col min="12284" max="12284" width="16.42578125" customWidth="1"/>
    <col min="12285" max="12285" width="13.85546875" bestFit="1" customWidth="1"/>
    <col min="12286" max="12286" width="3.140625" customWidth="1"/>
    <col min="12287" max="12287" width="0" hidden="1" customWidth="1"/>
    <col min="12288" max="12289" width="14" bestFit="1" customWidth="1"/>
    <col min="12536" max="12536" width="3.85546875" bestFit="1" customWidth="1"/>
    <col min="12537" max="12537" width="35.5703125" customWidth="1"/>
    <col min="12538" max="12538" width="13.7109375" customWidth="1"/>
    <col min="12539" max="12539" width="12.85546875" customWidth="1"/>
    <col min="12540" max="12540" width="16.42578125" customWidth="1"/>
    <col min="12541" max="12541" width="13.85546875" bestFit="1" customWidth="1"/>
    <col min="12542" max="12542" width="3.140625" customWidth="1"/>
    <col min="12543" max="12543" width="0" hidden="1" customWidth="1"/>
    <col min="12544" max="12545" width="14" bestFit="1" customWidth="1"/>
    <col min="12792" max="12792" width="3.85546875" bestFit="1" customWidth="1"/>
    <col min="12793" max="12793" width="35.5703125" customWidth="1"/>
    <col min="12794" max="12794" width="13.7109375" customWidth="1"/>
    <col min="12795" max="12795" width="12.85546875" customWidth="1"/>
    <col min="12796" max="12796" width="16.42578125" customWidth="1"/>
    <col min="12797" max="12797" width="13.85546875" bestFit="1" customWidth="1"/>
    <col min="12798" max="12798" width="3.140625" customWidth="1"/>
    <col min="12799" max="12799" width="0" hidden="1" customWidth="1"/>
    <col min="12800" max="12801" width="14" bestFit="1" customWidth="1"/>
    <col min="13048" max="13048" width="3.85546875" bestFit="1" customWidth="1"/>
    <col min="13049" max="13049" width="35.5703125" customWidth="1"/>
    <col min="13050" max="13050" width="13.7109375" customWidth="1"/>
    <col min="13051" max="13051" width="12.85546875" customWidth="1"/>
    <col min="13052" max="13052" width="16.42578125" customWidth="1"/>
    <col min="13053" max="13053" width="13.85546875" bestFit="1" customWidth="1"/>
    <col min="13054" max="13054" width="3.140625" customWidth="1"/>
    <col min="13055" max="13055" width="0" hidden="1" customWidth="1"/>
    <col min="13056" max="13057" width="14" bestFit="1" customWidth="1"/>
    <col min="13304" max="13304" width="3.85546875" bestFit="1" customWidth="1"/>
    <col min="13305" max="13305" width="35.5703125" customWidth="1"/>
    <col min="13306" max="13306" width="13.7109375" customWidth="1"/>
    <col min="13307" max="13307" width="12.85546875" customWidth="1"/>
    <col min="13308" max="13308" width="16.42578125" customWidth="1"/>
    <col min="13309" max="13309" width="13.85546875" bestFit="1" customWidth="1"/>
    <col min="13310" max="13310" width="3.140625" customWidth="1"/>
    <col min="13311" max="13311" width="0" hidden="1" customWidth="1"/>
    <col min="13312" max="13313" width="14" bestFit="1" customWidth="1"/>
    <col min="13560" max="13560" width="3.85546875" bestFit="1" customWidth="1"/>
    <col min="13561" max="13561" width="35.5703125" customWidth="1"/>
    <col min="13562" max="13562" width="13.7109375" customWidth="1"/>
    <col min="13563" max="13563" width="12.85546875" customWidth="1"/>
    <col min="13564" max="13564" width="16.42578125" customWidth="1"/>
    <col min="13565" max="13565" width="13.85546875" bestFit="1" customWidth="1"/>
    <col min="13566" max="13566" width="3.140625" customWidth="1"/>
    <col min="13567" max="13567" width="0" hidden="1" customWidth="1"/>
    <col min="13568" max="13569" width="14" bestFit="1" customWidth="1"/>
    <col min="13816" max="13816" width="3.85546875" bestFit="1" customWidth="1"/>
    <col min="13817" max="13817" width="35.5703125" customWidth="1"/>
    <col min="13818" max="13818" width="13.7109375" customWidth="1"/>
    <col min="13819" max="13819" width="12.85546875" customWidth="1"/>
    <col min="13820" max="13820" width="16.42578125" customWidth="1"/>
    <col min="13821" max="13821" width="13.85546875" bestFit="1" customWidth="1"/>
    <col min="13822" max="13822" width="3.140625" customWidth="1"/>
    <col min="13823" max="13823" width="0" hidden="1" customWidth="1"/>
    <col min="13824" max="13825" width="14" bestFit="1" customWidth="1"/>
    <col min="14072" max="14072" width="3.85546875" bestFit="1" customWidth="1"/>
    <col min="14073" max="14073" width="35.5703125" customWidth="1"/>
    <col min="14074" max="14074" width="13.7109375" customWidth="1"/>
    <col min="14075" max="14075" width="12.85546875" customWidth="1"/>
    <col min="14076" max="14076" width="16.42578125" customWidth="1"/>
    <col min="14077" max="14077" width="13.85546875" bestFit="1" customWidth="1"/>
    <col min="14078" max="14078" width="3.140625" customWidth="1"/>
    <col min="14079" max="14079" width="0" hidden="1" customWidth="1"/>
    <col min="14080" max="14081" width="14" bestFit="1" customWidth="1"/>
    <col min="14328" max="14328" width="3.85546875" bestFit="1" customWidth="1"/>
    <col min="14329" max="14329" width="35.5703125" customWidth="1"/>
    <col min="14330" max="14330" width="13.7109375" customWidth="1"/>
    <col min="14331" max="14331" width="12.85546875" customWidth="1"/>
    <col min="14332" max="14332" width="16.42578125" customWidth="1"/>
    <col min="14333" max="14333" width="13.85546875" bestFit="1" customWidth="1"/>
    <col min="14334" max="14334" width="3.140625" customWidth="1"/>
    <col min="14335" max="14335" width="0" hidden="1" customWidth="1"/>
    <col min="14336" max="14337" width="14" bestFit="1" customWidth="1"/>
    <col min="14584" max="14584" width="3.85546875" bestFit="1" customWidth="1"/>
    <col min="14585" max="14585" width="35.5703125" customWidth="1"/>
    <col min="14586" max="14586" width="13.7109375" customWidth="1"/>
    <col min="14587" max="14587" width="12.85546875" customWidth="1"/>
    <col min="14588" max="14588" width="16.42578125" customWidth="1"/>
    <col min="14589" max="14589" width="13.85546875" bestFit="1" customWidth="1"/>
    <col min="14590" max="14590" width="3.140625" customWidth="1"/>
    <col min="14591" max="14591" width="0" hidden="1" customWidth="1"/>
    <col min="14592" max="14593" width="14" bestFit="1" customWidth="1"/>
    <col min="14840" max="14840" width="3.85546875" bestFit="1" customWidth="1"/>
    <col min="14841" max="14841" width="35.5703125" customWidth="1"/>
    <col min="14842" max="14842" width="13.7109375" customWidth="1"/>
    <col min="14843" max="14843" width="12.85546875" customWidth="1"/>
    <col min="14844" max="14844" width="16.42578125" customWidth="1"/>
    <col min="14845" max="14845" width="13.85546875" bestFit="1" customWidth="1"/>
    <col min="14846" max="14846" width="3.140625" customWidth="1"/>
    <col min="14847" max="14847" width="0" hidden="1" customWidth="1"/>
    <col min="14848" max="14849" width="14" bestFit="1" customWidth="1"/>
    <col min="15096" max="15096" width="3.85546875" bestFit="1" customWidth="1"/>
    <col min="15097" max="15097" width="35.5703125" customWidth="1"/>
    <col min="15098" max="15098" width="13.7109375" customWidth="1"/>
    <col min="15099" max="15099" width="12.85546875" customWidth="1"/>
    <col min="15100" max="15100" width="16.42578125" customWidth="1"/>
    <col min="15101" max="15101" width="13.85546875" bestFit="1" customWidth="1"/>
    <col min="15102" max="15102" width="3.140625" customWidth="1"/>
    <col min="15103" max="15103" width="0" hidden="1" customWidth="1"/>
    <col min="15104" max="15105" width="14" bestFit="1" customWidth="1"/>
    <col min="15352" max="15352" width="3.85546875" bestFit="1" customWidth="1"/>
    <col min="15353" max="15353" width="35.5703125" customWidth="1"/>
    <col min="15354" max="15354" width="13.7109375" customWidth="1"/>
    <col min="15355" max="15355" width="12.85546875" customWidth="1"/>
    <col min="15356" max="15356" width="16.42578125" customWidth="1"/>
    <col min="15357" max="15357" width="13.85546875" bestFit="1" customWidth="1"/>
    <col min="15358" max="15358" width="3.140625" customWidth="1"/>
    <col min="15359" max="15359" width="0" hidden="1" customWidth="1"/>
    <col min="15360" max="15361" width="14" bestFit="1" customWidth="1"/>
    <col min="15608" max="15608" width="3.85546875" bestFit="1" customWidth="1"/>
    <col min="15609" max="15609" width="35.5703125" customWidth="1"/>
    <col min="15610" max="15610" width="13.7109375" customWidth="1"/>
    <col min="15611" max="15611" width="12.85546875" customWidth="1"/>
    <col min="15612" max="15612" width="16.42578125" customWidth="1"/>
    <col min="15613" max="15613" width="13.85546875" bestFit="1" customWidth="1"/>
    <col min="15614" max="15614" width="3.140625" customWidth="1"/>
    <col min="15615" max="15615" width="0" hidden="1" customWidth="1"/>
    <col min="15616" max="15617" width="14" bestFit="1" customWidth="1"/>
    <col min="15864" max="15864" width="3.85546875" bestFit="1" customWidth="1"/>
    <col min="15865" max="15865" width="35.5703125" customWidth="1"/>
    <col min="15866" max="15866" width="13.7109375" customWidth="1"/>
    <col min="15867" max="15867" width="12.85546875" customWidth="1"/>
    <col min="15868" max="15868" width="16.42578125" customWidth="1"/>
    <col min="15869" max="15869" width="13.85546875" bestFit="1" customWidth="1"/>
    <col min="15870" max="15870" width="3.140625" customWidth="1"/>
    <col min="15871" max="15871" width="0" hidden="1" customWidth="1"/>
    <col min="15872" max="15873" width="14" bestFit="1" customWidth="1"/>
    <col min="16120" max="16120" width="3.85546875" bestFit="1" customWidth="1"/>
    <col min="16121" max="16121" width="35.5703125" customWidth="1"/>
    <col min="16122" max="16122" width="13.7109375" customWidth="1"/>
    <col min="16123" max="16123" width="12.85546875" customWidth="1"/>
    <col min="16124" max="16124" width="16.42578125" customWidth="1"/>
    <col min="16125" max="16125" width="13.85546875" bestFit="1" customWidth="1"/>
    <col min="16126" max="16126" width="3.140625" customWidth="1"/>
    <col min="16127" max="16127" width="0" hidden="1" customWidth="1"/>
    <col min="16128" max="16129" width="14" bestFit="1" customWidth="1"/>
  </cols>
  <sheetData>
    <row r="1" spans="1:15" ht="18.75" x14ac:dyDescent="0.25">
      <c r="A1" s="1" t="str">
        <f>'[1] Flujo de Efectivo'!A1:B1</f>
        <v>Consejo Económico y Social -CES-</v>
      </c>
      <c r="B1" s="1"/>
      <c r="C1" s="1"/>
      <c r="D1" s="1"/>
      <c r="E1" s="1"/>
      <c r="F1" s="1"/>
    </row>
    <row r="2" spans="1:15" ht="15.75" x14ac:dyDescent="0.25">
      <c r="A2" s="2" t="s">
        <v>0</v>
      </c>
      <c r="B2" s="2"/>
      <c r="C2" s="2"/>
      <c r="D2" s="2"/>
      <c r="E2" s="2"/>
      <c r="F2" s="2"/>
      <c r="G2" s="3"/>
    </row>
    <row r="3" spans="1:15" ht="15.75" x14ac:dyDescent="0.25">
      <c r="A3" s="2" t="s">
        <v>1</v>
      </c>
      <c r="B3" s="2"/>
      <c r="C3" s="2"/>
      <c r="D3" s="2"/>
      <c r="E3" s="2"/>
      <c r="F3" s="2"/>
      <c r="G3" s="3"/>
    </row>
    <row r="4" spans="1:15" ht="15.75" x14ac:dyDescent="0.25">
      <c r="A4" s="2" t="s">
        <v>2</v>
      </c>
      <c r="B4" s="2"/>
      <c r="C4" s="2"/>
      <c r="D4" s="2"/>
      <c r="E4" s="2"/>
      <c r="F4" s="2"/>
      <c r="G4" s="3"/>
    </row>
    <row r="5" spans="1:15" ht="15.75" x14ac:dyDescent="0.25">
      <c r="A5" s="4" t="s">
        <v>3</v>
      </c>
      <c r="B5" s="4"/>
      <c r="C5" s="4"/>
      <c r="D5" s="4"/>
      <c r="E5" s="4"/>
      <c r="F5" s="4"/>
      <c r="G5" s="5"/>
    </row>
    <row r="6" spans="1:15" ht="15.75" x14ac:dyDescent="0.25">
      <c r="A6" s="6"/>
      <c r="B6" s="6"/>
      <c r="C6" s="6"/>
      <c r="D6" s="7"/>
      <c r="E6" s="6"/>
      <c r="F6" s="6"/>
      <c r="G6" s="5"/>
    </row>
    <row r="7" spans="1:15" ht="47.25" x14ac:dyDescent="0.25">
      <c r="A7" s="8" t="s">
        <v>4</v>
      </c>
      <c r="B7" s="8"/>
      <c r="C7" s="9" t="s">
        <v>5</v>
      </c>
      <c r="D7" s="9" t="s">
        <v>6</v>
      </c>
      <c r="E7" s="9" t="s">
        <v>7</v>
      </c>
      <c r="F7" s="9" t="s">
        <v>8</v>
      </c>
      <c r="G7" s="10"/>
    </row>
    <row r="8" spans="1:15" ht="19.5" customHeight="1" x14ac:dyDescent="0.25">
      <c r="A8" s="11">
        <v>1</v>
      </c>
      <c r="B8" s="9" t="s">
        <v>9</v>
      </c>
      <c r="C8" s="12">
        <f>+C12+C14+C11</f>
        <v>51080545.880000003</v>
      </c>
      <c r="D8" s="12">
        <f>+D12+D14+D11</f>
        <v>51080546</v>
      </c>
      <c r="E8" s="13">
        <f>D8/C8</f>
        <v>1.0000000023492308</v>
      </c>
      <c r="F8" s="12">
        <f>+C8-D8</f>
        <v>-0.11999999731779099</v>
      </c>
      <c r="G8" s="10"/>
    </row>
    <row r="9" spans="1:15" ht="15.75" customHeight="1" x14ac:dyDescent="0.25">
      <c r="A9" s="14">
        <v>1.1000000000000001</v>
      </c>
      <c r="B9" s="15" t="s">
        <v>10</v>
      </c>
      <c r="C9" s="16">
        <v>0</v>
      </c>
      <c r="D9" s="16">
        <v>0</v>
      </c>
      <c r="E9" s="13"/>
      <c r="F9" s="12">
        <f t="shared" ref="F9:F17" si="0">+C9-D9</f>
        <v>0</v>
      </c>
      <c r="G9" s="10"/>
    </row>
    <row r="10" spans="1:15" ht="16.5" customHeight="1" x14ac:dyDescent="0.25">
      <c r="A10" s="14">
        <v>1.2</v>
      </c>
      <c r="B10" s="15" t="s">
        <v>11</v>
      </c>
      <c r="C10" s="16">
        <v>0</v>
      </c>
      <c r="D10" s="16">
        <v>0</v>
      </c>
      <c r="E10" s="13"/>
      <c r="F10" s="12">
        <f t="shared" si="0"/>
        <v>0</v>
      </c>
      <c r="G10" s="10"/>
    </row>
    <row r="11" spans="1:15" ht="17.25" customHeight="1" x14ac:dyDescent="0.25">
      <c r="A11" s="14">
        <v>1.3</v>
      </c>
      <c r="B11" s="15" t="s">
        <v>12</v>
      </c>
      <c r="C11" s="16">
        <v>6746767</v>
      </c>
      <c r="D11" s="16">
        <v>6746767</v>
      </c>
      <c r="E11" s="13"/>
      <c r="F11" s="12">
        <v>0</v>
      </c>
      <c r="G11" s="10"/>
    </row>
    <row r="12" spans="1:15" ht="18.75" customHeight="1" x14ac:dyDescent="0.25">
      <c r="A12" s="14">
        <v>1.4</v>
      </c>
      <c r="B12" s="15" t="s">
        <v>13</v>
      </c>
      <c r="C12" s="16">
        <v>42788964</v>
      </c>
      <c r="D12" s="16">
        <v>42788964</v>
      </c>
      <c r="E12" s="13">
        <f>D12/C12</f>
        <v>1</v>
      </c>
      <c r="F12" s="12">
        <f>+C12-D12</f>
        <v>0</v>
      </c>
      <c r="G12" s="10"/>
    </row>
    <row r="13" spans="1:15" ht="15" hidden="1" customHeight="1" x14ac:dyDescent="0.25">
      <c r="A13" s="14">
        <v>1.5</v>
      </c>
      <c r="B13" s="15" t="s">
        <v>14</v>
      </c>
      <c r="C13" s="16">
        <v>0</v>
      </c>
      <c r="D13" s="16">
        <v>0</v>
      </c>
      <c r="E13" s="17" t="s">
        <v>15</v>
      </c>
      <c r="F13" s="12">
        <f t="shared" si="0"/>
        <v>0</v>
      </c>
      <c r="G13" s="10"/>
      <c r="H13" s="18"/>
    </row>
    <row r="14" spans="1:15" ht="16.5" customHeight="1" x14ac:dyDescent="0.25">
      <c r="A14" s="14">
        <v>1.6</v>
      </c>
      <c r="B14" s="15" t="s">
        <v>16</v>
      </c>
      <c r="C14" s="16">
        <v>1544814.88</v>
      </c>
      <c r="D14" s="16">
        <v>1544815</v>
      </c>
      <c r="E14" s="12">
        <f>+D14/C14-1</f>
        <v>7.7679210397363363E-8</v>
      </c>
      <c r="F14" s="12">
        <f>+C14-D14</f>
        <v>-0.12000000011175871</v>
      </c>
      <c r="G14" s="10"/>
      <c r="O14" s="19"/>
    </row>
    <row r="15" spans="1:15" ht="17.25" hidden="1" customHeight="1" x14ac:dyDescent="0.25">
      <c r="A15" s="14">
        <v>1.7</v>
      </c>
      <c r="B15" s="15" t="s">
        <v>17</v>
      </c>
      <c r="C15" s="16"/>
      <c r="D15" s="16">
        <v>0</v>
      </c>
      <c r="E15" s="20" t="e">
        <f>+D15/C15</f>
        <v>#DIV/0!</v>
      </c>
      <c r="F15" s="12">
        <f t="shared" si="0"/>
        <v>0</v>
      </c>
      <c r="G15" s="10"/>
      <c r="O15" s="19"/>
    </row>
    <row r="16" spans="1:15" ht="18.75" hidden="1" customHeight="1" x14ac:dyDescent="0.25">
      <c r="A16" s="14">
        <v>1.8</v>
      </c>
      <c r="B16" s="15" t="s">
        <v>18</v>
      </c>
      <c r="C16" s="16"/>
      <c r="D16" s="16">
        <v>0</v>
      </c>
      <c r="E16" s="12" t="e">
        <f>+D16/C16</f>
        <v>#DIV/0!</v>
      </c>
      <c r="F16" s="12">
        <f t="shared" si="0"/>
        <v>0</v>
      </c>
      <c r="G16" s="10"/>
      <c r="O16" s="19"/>
    </row>
    <row r="17" spans="1:15" ht="5.25" hidden="1" customHeight="1" x14ac:dyDescent="0.25">
      <c r="A17" s="14">
        <v>1.9</v>
      </c>
      <c r="B17" s="15" t="s">
        <v>19</v>
      </c>
      <c r="C17" s="16"/>
      <c r="D17" s="16"/>
      <c r="E17" s="12" t="e">
        <f>+D17/C17</f>
        <v>#DIV/0!</v>
      </c>
      <c r="F17" s="12">
        <f t="shared" si="0"/>
        <v>0</v>
      </c>
      <c r="G17" s="10"/>
      <c r="O17" s="19"/>
    </row>
    <row r="18" spans="1:15" ht="15.75" x14ac:dyDescent="0.25">
      <c r="A18" s="11">
        <v>2</v>
      </c>
      <c r="B18" s="9" t="s">
        <v>20</v>
      </c>
      <c r="C18" s="12">
        <f>+C19+C20+C21+C22+C23+C24+C25+C26+C27</f>
        <v>49535731</v>
      </c>
      <c r="D18" s="12">
        <f>D19+D20+D21+D24+D27</f>
        <v>34073025.759999998</v>
      </c>
      <c r="E18" s="13">
        <f>D18/C18</f>
        <v>0.68784744006301224</v>
      </c>
      <c r="F18" s="12">
        <f>+C18-D18</f>
        <v>15462705.240000002</v>
      </c>
      <c r="G18" s="10"/>
      <c r="H18" s="18"/>
      <c r="I18" s="21"/>
      <c r="K18" s="19"/>
      <c r="O18" s="19"/>
    </row>
    <row r="19" spans="1:15" ht="15.75" customHeight="1" x14ac:dyDescent="0.25">
      <c r="A19" s="14">
        <v>2.1</v>
      </c>
      <c r="B19" s="15" t="s">
        <v>21</v>
      </c>
      <c r="C19" s="16">
        <f>12789795.78+4000000</f>
        <v>16789795.780000001</v>
      </c>
      <c r="D19" s="16">
        <v>16051944</v>
      </c>
      <c r="E19" s="13">
        <f>D19/C19</f>
        <v>0.95605355838342421</v>
      </c>
      <c r="F19" s="12">
        <f>+C19-D19</f>
        <v>737851.78000000119</v>
      </c>
      <c r="G19" s="10"/>
      <c r="K19" s="18"/>
      <c r="O19" s="19"/>
    </row>
    <row r="20" spans="1:15" ht="16.5" customHeight="1" x14ac:dyDescent="0.25">
      <c r="A20" s="14">
        <v>2.2000000000000002</v>
      </c>
      <c r="B20" s="15" t="s">
        <v>22</v>
      </c>
      <c r="C20" s="16">
        <f>28148468.22+3746767</f>
        <v>31895235.219999999</v>
      </c>
      <c r="D20" s="16">
        <v>17184318</v>
      </c>
      <c r="E20" s="13">
        <f>D20/C20</f>
        <v>0.53877382880137925</v>
      </c>
      <c r="F20" s="12">
        <f>+C20-D20</f>
        <v>14710917.219999999</v>
      </c>
      <c r="G20" s="10"/>
      <c r="K20" s="18"/>
      <c r="O20" s="19"/>
    </row>
    <row r="21" spans="1:15" ht="16.5" customHeight="1" x14ac:dyDescent="0.25">
      <c r="A21" s="14">
        <v>2.2999999999999998</v>
      </c>
      <c r="B21" s="15" t="s">
        <v>23</v>
      </c>
      <c r="C21" s="16">
        <f>850700</f>
        <v>850700</v>
      </c>
      <c r="D21" s="16">
        <f>781347.47-176939</f>
        <v>604408.47</v>
      </c>
      <c r="E21" s="13">
        <f>D21/C21</f>
        <v>0.71048368402492057</v>
      </c>
      <c r="F21" s="12">
        <f>+C21-D21</f>
        <v>246291.53000000003</v>
      </c>
      <c r="G21" s="10"/>
      <c r="I21" s="18"/>
      <c r="J21" s="18"/>
      <c r="K21" s="18"/>
      <c r="O21" s="19"/>
    </row>
    <row r="22" spans="1:15" ht="16.5" customHeight="1" x14ac:dyDescent="0.25">
      <c r="A22" s="14">
        <v>2.4</v>
      </c>
      <c r="B22" s="15" t="s">
        <v>24</v>
      </c>
      <c r="C22" s="16">
        <v>0</v>
      </c>
      <c r="D22" s="16">
        <v>0</v>
      </c>
      <c r="E22" s="13"/>
      <c r="F22" s="12">
        <f t="shared" ref="F22:F27" si="1">+C22-D22</f>
        <v>0</v>
      </c>
      <c r="G22" s="10"/>
      <c r="J22" s="18"/>
      <c r="K22" s="18"/>
      <c r="O22" s="19"/>
    </row>
    <row r="23" spans="1:15" ht="15.75" customHeight="1" x14ac:dyDescent="0.25">
      <c r="A23" s="14">
        <v>2.5</v>
      </c>
      <c r="B23" s="15" t="s">
        <v>25</v>
      </c>
      <c r="C23" s="16">
        <v>0</v>
      </c>
      <c r="D23" s="16">
        <v>0</v>
      </c>
      <c r="E23" s="13"/>
      <c r="F23" s="12">
        <f t="shared" si="1"/>
        <v>0</v>
      </c>
      <c r="G23" s="10"/>
      <c r="J23" s="18"/>
      <c r="K23" s="19"/>
      <c r="O23" s="19"/>
    </row>
    <row r="24" spans="1:15" ht="19.5" customHeight="1" x14ac:dyDescent="0.25">
      <c r="A24" s="14">
        <v>2.6</v>
      </c>
      <c r="B24" s="15" t="s">
        <v>26</v>
      </c>
      <c r="C24" s="16">
        <v>0</v>
      </c>
      <c r="D24" s="16">
        <v>176939.29</v>
      </c>
      <c r="E24" s="13"/>
      <c r="F24" s="12">
        <f t="shared" si="1"/>
        <v>-176939.29</v>
      </c>
      <c r="G24" s="10"/>
      <c r="J24" s="19"/>
      <c r="O24" s="19"/>
    </row>
    <row r="25" spans="1:15" ht="13.5" customHeight="1" x14ac:dyDescent="0.25">
      <c r="A25" s="14">
        <v>2.7</v>
      </c>
      <c r="B25" s="15" t="s">
        <v>27</v>
      </c>
      <c r="C25" s="16">
        <v>0</v>
      </c>
      <c r="D25" s="16">
        <v>0</v>
      </c>
      <c r="E25" s="16">
        <v>0</v>
      </c>
      <c r="F25" s="12">
        <f t="shared" si="1"/>
        <v>0</v>
      </c>
      <c r="G25" s="10"/>
      <c r="J25" s="19"/>
      <c r="K25" s="22"/>
      <c r="O25" s="22"/>
    </row>
    <row r="26" spans="1:15" ht="34.5" hidden="1" customHeight="1" x14ac:dyDescent="0.25">
      <c r="A26" s="14">
        <v>2.8</v>
      </c>
      <c r="B26" s="15" t="s">
        <v>28</v>
      </c>
      <c r="C26" s="16">
        <v>0</v>
      </c>
      <c r="D26" s="16">
        <v>0</v>
      </c>
      <c r="E26" s="16">
        <v>0</v>
      </c>
      <c r="F26" s="12">
        <f t="shared" si="1"/>
        <v>0</v>
      </c>
      <c r="G26" s="10"/>
      <c r="K26" s="19"/>
    </row>
    <row r="27" spans="1:15" ht="18" customHeight="1" x14ac:dyDescent="0.25">
      <c r="A27" s="14">
        <v>2.9</v>
      </c>
      <c r="B27" s="15" t="s">
        <v>29</v>
      </c>
      <c r="C27" s="16">
        <v>0</v>
      </c>
      <c r="D27" s="16">
        <v>55416</v>
      </c>
      <c r="E27" s="16">
        <v>0</v>
      </c>
      <c r="F27" s="12">
        <f t="shared" si="1"/>
        <v>-55416</v>
      </c>
      <c r="G27" s="10"/>
      <c r="J27" s="22"/>
      <c r="K27" s="19"/>
    </row>
    <row r="28" spans="1:15" ht="16.5" thickBot="1" x14ac:dyDescent="0.3">
      <c r="A28" s="23"/>
      <c r="B28" s="24" t="s">
        <v>30</v>
      </c>
      <c r="C28" s="25">
        <f>+C8-C18</f>
        <v>1544814.8800000027</v>
      </c>
      <c r="D28" s="25">
        <f>+D8-D18</f>
        <v>17007520.240000002</v>
      </c>
      <c r="E28" s="26"/>
      <c r="F28" s="27">
        <f>+F8-F18+E28</f>
        <v>-15462705.359999999</v>
      </c>
      <c r="G28" s="10"/>
      <c r="K28" s="22"/>
    </row>
    <row r="29" spans="1:15" ht="15.75" x14ac:dyDescent="0.25">
      <c r="A29" s="10"/>
      <c r="B29" s="10"/>
      <c r="C29" s="10"/>
      <c r="D29" s="28"/>
      <c r="E29" s="10"/>
      <c r="F29" s="10"/>
      <c r="G29" s="10"/>
      <c r="J29" s="22"/>
    </row>
    <row r="30" spans="1:15" ht="15.75" x14ac:dyDescent="0.25">
      <c r="A30" s="10"/>
      <c r="B30" s="10"/>
      <c r="C30" s="10"/>
      <c r="D30" s="28"/>
      <c r="E30" s="10"/>
      <c r="F30" s="28"/>
      <c r="G30" s="10"/>
      <c r="J30" s="18"/>
    </row>
    <row r="31" spans="1:15" x14ac:dyDescent="0.25">
      <c r="D31" s="22"/>
      <c r="J31" s="18"/>
    </row>
    <row r="32" spans="1:15" x14ac:dyDescent="0.25">
      <c r="F32" s="22"/>
    </row>
    <row r="33" spans="2:5" ht="15.75" x14ac:dyDescent="0.25">
      <c r="B33" s="29" t="s">
        <v>31</v>
      </c>
      <c r="C33" s="30"/>
      <c r="D33" s="30"/>
      <c r="E33" s="30"/>
    </row>
    <row r="34" spans="2:5" ht="15.75" x14ac:dyDescent="0.25">
      <c r="B34" s="29" t="s">
        <v>32</v>
      </c>
      <c r="C34" s="31" t="s">
        <v>33</v>
      </c>
      <c r="D34" s="31"/>
      <c r="E34" s="31"/>
    </row>
    <row r="35" spans="2:5" ht="15.75" x14ac:dyDescent="0.25">
      <c r="B35" s="32"/>
      <c r="C35" s="33"/>
    </row>
    <row r="36" spans="2:5" ht="15.75" x14ac:dyDescent="0.25">
      <c r="B36" s="32"/>
    </row>
    <row r="37" spans="2:5" ht="15.75" x14ac:dyDescent="0.25">
      <c r="B37" s="29" t="s">
        <v>31</v>
      </c>
      <c r="C37" s="30"/>
      <c r="D37" s="30"/>
      <c r="E37" s="30"/>
    </row>
    <row r="38" spans="2:5" ht="15.75" x14ac:dyDescent="0.25">
      <c r="B38" s="29" t="s">
        <v>34</v>
      </c>
      <c r="C38" s="34" t="s">
        <v>35</v>
      </c>
      <c r="D38" s="34"/>
      <c r="E38" s="34"/>
    </row>
  </sheetData>
  <mergeCells count="8">
    <mergeCell ref="C34:E34"/>
    <mergeCell ref="C38:E38"/>
    <mergeCell ref="A1:F1"/>
    <mergeCell ref="A2:F2"/>
    <mergeCell ref="A3:F3"/>
    <mergeCell ref="A4:F4"/>
    <mergeCell ref="A5:F5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9FE5-6AF3-43C1-BF21-AB9BD71DEF84}">
  <dimension ref="A1:Z92"/>
  <sheetViews>
    <sheetView tabSelected="1" workbookViewId="0">
      <selection activeCell="T7" sqref="T7"/>
    </sheetView>
  </sheetViews>
  <sheetFormatPr baseColWidth="10" defaultColWidth="11.42578125" defaultRowHeight="15" x14ac:dyDescent="0.25"/>
  <cols>
    <col min="1" max="1" width="11.140625" customWidth="1"/>
    <col min="2" max="5" width="11.42578125" hidden="1" customWidth="1"/>
    <col min="6" max="6" width="4.140625" hidden="1" customWidth="1"/>
    <col min="7" max="7" width="6.85546875" hidden="1" customWidth="1"/>
    <col min="10" max="10" width="11.28515625" customWidth="1"/>
    <col min="12" max="12" width="12" customWidth="1"/>
    <col min="13" max="13" width="13.85546875" style="37" bestFit="1" customWidth="1"/>
    <col min="14" max="14" width="14.28515625" customWidth="1"/>
    <col min="15" max="15" width="14" customWidth="1"/>
    <col min="16" max="16" width="22.7109375" hidden="1" customWidth="1"/>
    <col min="17" max="17" width="0" hidden="1" customWidth="1"/>
    <col min="18" max="18" width="11.42578125" hidden="1" customWidth="1"/>
    <col min="19" max="19" width="15.7109375" customWidth="1"/>
    <col min="20" max="20" width="18.42578125" customWidth="1"/>
    <col min="21" max="21" width="13.85546875" bestFit="1" customWidth="1"/>
    <col min="22" max="22" width="14.85546875" bestFit="1" customWidth="1"/>
    <col min="258" max="263" width="0" hidden="1" customWidth="1"/>
    <col min="269" max="271" width="13.85546875" bestFit="1" customWidth="1"/>
    <col min="514" max="519" width="0" hidden="1" customWidth="1"/>
    <col min="525" max="527" width="13.85546875" bestFit="1" customWidth="1"/>
    <col min="770" max="775" width="0" hidden="1" customWidth="1"/>
    <col min="781" max="783" width="13.85546875" bestFit="1" customWidth="1"/>
    <col min="1026" max="1031" width="0" hidden="1" customWidth="1"/>
    <col min="1037" max="1039" width="13.85546875" bestFit="1" customWidth="1"/>
    <col min="1282" max="1287" width="0" hidden="1" customWidth="1"/>
    <col min="1293" max="1295" width="13.85546875" bestFit="1" customWidth="1"/>
    <col min="1538" max="1543" width="0" hidden="1" customWidth="1"/>
    <col min="1549" max="1551" width="13.85546875" bestFit="1" customWidth="1"/>
    <col min="1794" max="1799" width="0" hidden="1" customWidth="1"/>
    <col min="1805" max="1807" width="13.85546875" bestFit="1" customWidth="1"/>
    <col min="2050" max="2055" width="0" hidden="1" customWidth="1"/>
    <col min="2061" max="2063" width="13.85546875" bestFit="1" customWidth="1"/>
    <col min="2306" max="2311" width="0" hidden="1" customWidth="1"/>
    <col min="2317" max="2319" width="13.85546875" bestFit="1" customWidth="1"/>
    <col min="2562" max="2567" width="0" hidden="1" customWidth="1"/>
    <col min="2573" max="2575" width="13.85546875" bestFit="1" customWidth="1"/>
    <col min="2818" max="2823" width="0" hidden="1" customWidth="1"/>
    <col min="2829" max="2831" width="13.85546875" bestFit="1" customWidth="1"/>
    <col min="3074" max="3079" width="0" hidden="1" customWidth="1"/>
    <col min="3085" max="3087" width="13.85546875" bestFit="1" customWidth="1"/>
    <col min="3330" max="3335" width="0" hidden="1" customWidth="1"/>
    <col min="3341" max="3343" width="13.85546875" bestFit="1" customWidth="1"/>
    <col min="3586" max="3591" width="0" hidden="1" customWidth="1"/>
    <col min="3597" max="3599" width="13.85546875" bestFit="1" customWidth="1"/>
    <col min="3842" max="3847" width="0" hidden="1" customWidth="1"/>
    <col min="3853" max="3855" width="13.85546875" bestFit="1" customWidth="1"/>
    <col min="4098" max="4103" width="0" hidden="1" customWidth="1"/>
    <col min="4109" max="4111" width="13.85546875" bestFit="1" customWidth="1"/>
    <col min="4354" max="4359" width="0" hidden="1" customWidth="1"/>
    <col min="4365" max="4367" width="13.85546875" bestFit="1" customWidth="1"/>
    <col min="4610" max="4615" width="0" hidden="1" customWidth="1"/>
    <col min="4621" max="4623" width="13.85546875" bestFit="1" customWidth="1"/>
    <col min="4866" max="4871" width="0" hidden="1" customWidth="1"/>
    <col min="4877" max="4879" width="13.85546875" bestFit="1" customWidth="1"/>
    <col min="5122" max="5127" width="0" hidden="1" customWidth="1"/>
    <col min="5133" max="5135" width="13.85546875" bestFit="1" customWidth="1"/>
    <col min="5378" max="5383" width="0" hidden="1" customWidth="1"/>
    <col min="5389" max="5391" width="13.85546875" bestFit="1" customWidth="1"/>
    <col min="5634" max="5639" width="0" hidden="1" customWidth="1"/>
    <col min="5645" max="5647" width="13.85546875" bestFit="1" customWidth="1"/>
    <col min="5890" max="5895" width="0" hidden="1" customWidth="1"/>
    <col min="5901" max="5903" width="13.85546875" bestFit="1" customWidth="1"/>
    <col min="6146" max="6151" width="0" hidden="1" customWidth="1"/>
    <col min="6157" max="6159" width="13.85546875" bestFit="1" customWidth="1"/>
    <col min="6402" max="6407" width="0" hidden="1" customWidth="1"/>
    <col min="6413" max="6415" width="13.85546875" bestFit="1" customWidth="1"/>
    <col min="6658" max="6663" width="0" hidden="1" customWidth="1"/>
    <col min="6669" max="6671" width="13.85546875" bestFit="1" customWidth="1"/>
    <col min="6914" max="6919" width="0" hidden="1" customWidth="1"/>
    <col min="6925" max="6927" width="13.85546875" bestFit="1" customWidth="1"/>
    <col min="7170" max="7175" width="0" hidden="1" customWidth="1"/>
    <col min="7181" max="7183" width="13.85546875" bestFit="1" customWidth="1"/>
    <col min="7426" max="7431" width="0" hidden="1" customWidth="1"/>
    <col min="7437" max="7439" width="13.85546875" bestFit="1" customWidth="1"/>
    <col min="7682" max="7687" width="0" hidden="1" customWidth="1"/>
    <col min="7693" max="7695" width="13.85546875" bestFit="1" customWidth="1"/>
    <col min="7938" max="7943" width="0" hidden="1" customWidth="1"/>
    <col min="7949" max="7951" width="13.85546875" bestFit="1" customWidth="1"/>
    <col min="8194" max="8199" width="0" hidden="1" customWidth="1"/>
    <col min="8205" max="8207" width="13.85546875" bestFit="1" customWidth="1"/>
    <col min="8450" max="8455" width="0" hidden="1" customWidth="1"/>
    <col min="8461" max="8463" width="13.85546875" bestFit="1" customWidth="1"/>
    <col min="8706" max="8711" width="0" hidden="1" customWidth="1"/>
    <col min="8717" max="8719" width="13.85546875" bestFit="1" customWidth="1"/>
    <col min="8962" max="8967" width="0" hidden="1" customWidth="1"/>
    <col min="8973" max="8975" width="13.85546875" bestFit="1" customWidth="1"/>
    <col min="9218" max="9223" width="0" hidden="1" customWidth="1"/>
    <col min="9229" max="9231" width="13.85546875" bestFit="1" customWidth="1"/>
    <col min="9474" max="9479" width="0" hidden="1" customWidth="1"/>
    <col min="9485" max="9487" width="13.85546875" bestFit="1" customWidth="1"/>
    <col min="9730" max="9735" width="0" hidden="1" customWidth="1"/>
    <col min="9741" max="9743" width="13.85546875" bestFit="1" customWidth="1"/>
    <col min="9986" max="9991" width="0" hidden="1" customWidth="1"/>
    <col min="9997" max="9999" width="13.85546875" bestFit="1" customWidth="1"/>
    <col min="10242" max="10247" width="0" hidden="1" customWidth="1"/>
    <col min="10253" max="10255" width="13.85546875" bestFit="1" customWidth="1"/>
    <col min="10498" max="10503" width="0" hidden="1" customWidth="1"/>
    <col min="10509" max="10511" width="13.85546875" bestFit="1" customWidth="1"/>
    <col min="10754" max="10759" width="0" hidden="1" customWidth="1"/>
    <col min="10765" max="10767" width="13.85546875" bestFit="1" customWidth="1"/>
    <col min="11010" max="11015" width="0" hidden="1" customWidth="1"/>
    <col min="11021" max="11023" width="13.85546875" bestFit="1" customWidth="1"/>
    <col min="11266" max="11271" width="0" hidden="1" customWidth="1"/>
    <col min="11277" max="11279" width="13.85546875" bestFit="1" customWidth="1"/>
    <col min="11522" max="11527" width="0" hidden="1" customWidth="1"/>
    <col min="11533" max="11535" width="13.85546875" bestFit="1" customWidth="1"/>
    <col min="11778" max="11783" width="0" hidden="1" customWidth="1"/>
    <col min="11789" max="11791" width="13.85546875" bestFit="1" customWidth="1"/>
    <col min="12034" max="12039" width="0" hidden="1" customWidth="1"/>
    <col min="12045" max="12047" width="13.85546875" bestFit="1" customWidth="1"/>
    <col min="12290" max="12295" width="0" hidden="1" customWidth="1"/>
    <col min="12301" max="12303" width="13.85546875" bestFit="1" customWidth="1"/>
    <col min="12546" max="12551" width="0" hidden="1" customWidth="1"/>
    <col min="12557" max="12559" width="13.85546875" bestFit="1" customWidth="1"/>
    <col min="12802" max="12807" width="0" hidden="1" customWidth="1"/>
    <col min="12813" max="12815" width="13.85546875" bestFit="1" customWidth="1"/>
    <col min="13058" max="13063" width="0" hidden="1" customWidth="1"/>
    <col min="13069" max="13071" width="13.85546875" bestFit="1" customWidth="1"/>
    <col min="13314" max="13319" width="0" hidden="1" customWidth="1"/>
    <col min="13325" max="13327" width="13.85546875" bestFit="1" customWidth="1"/>
    <col min="13570" max="13575" width="0" hidden="1" customWidth="1"/>
    <col min="13581" max="13583" width="13.85546875" bestFit="1" customWidth="1"/>
    <col min="13826" max="13831" width="0" hidden="1" customWidth="1"/>
    <col min="13837" max="13839" width="13.85546875" bestFit="1" customWidth="1"/>
    <col min="14082" max="14087" width="0" hidden="1" customWidth="1"/>
    <col min="14093" max="14095" width="13.85546875" bestFit="1" customWidth="1"/>
    <col min="14338" max="14343" width="0" hidden="1" customWidth="1"/>
    <col min="14349" max="14351" width="13.85546875" bestFit="1" customWidth="1"/>
    <col min="14594" max="14599" width="0" hidden="1" customWidth="1"/>
    <col min="14605" max="14607" width="13.85546875" bestFit="1" customWidth="1"/>
    <col min="14850" max="14855" width="0" hidden="1" customWidth="1"/>
    <col min="14861" max="14863" width="13.85546875" bestFit="1" customWidth="1"/>
    <col min="15106" max="15111" width="0" hidden="1" customWidth="1"/>
    <col min="15117" max="15119" width="13.85546875" bestFit="1" customWidth="1"/>
    <col min="15362" max="15367" width="0" hidden="1" customWidth="1"/>
    <col min="15373" max="15375" width="13.85546875" bestFit="1" customWidth="1"/>
    <col min="15618" max="15623" width="0" hidden="1" customWidth="1"/>
    <col min="15629" max="15631" width="13.85546875" bestFit="1" customWidth="1"/>
    <col min="15874" max="15879" width="0" hidden="1" customWidth="1"/>
    <col min="15885" max="15887" width="13.85546875" bestFit="1" customWidth="1"/>
    <col min="16130" max="16135" width="0" hidden="1" customWidth="1"/>
    <col min="16141" max="16143" width="13.85546875" bestFit="1" customWidth="1"/>
  </cols>
  <sheetData>
    <row r="1" spans="1:26" x14ac:dyDescent="0.25">
      <c r="A1" s="35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6" x14ac:dyDescent="0.25">
      <c r="A2" s="35" t="s">
        <v>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26" x14ac:dyDescent="0.25">
      <c r="A3" s="35" t="s">
        <v>38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26" x14ac:dyDescent="0.25">
      <c r="A4" s="36" t="s">
        <v>39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N4" s="38"/>
      <c r="O4" s="38"/>
    </row>
    <row r="5" spans="1:26" ht="15.75" thickBo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  <c r="N5" s="39"/>
      <c r="O5" s="39"/>
    </row>
    <row r="6" spans="1:26" x14ac:dyDescent="0.25">
      <c r="A6" s="41" t="s">
        <v>40</v>
      </c>
      <c r="B6" s="42"/>
      <c r="C6" s="42"/>
      <c r="D6" s="42"/>
      <c r="E6" s="42"/>
      <c r="F6" s="42"/>
      <c r="G6" s="42"/>
      <c r="H6" s="42"/>
      <c r="I6" s="43"/>
      <c r="J6" s="43"/>
      <c r="K6" s="44"/>
      <c r="L6" s="45"/>
      <c r="M6" s="42" t="s">
        <v>41</v>
      </c>
      <c r="N6" s="42"/>
      <c r="O6" s="46"/>
    </row>
    <row r="7" spans="1:26" x14ac:dyDescent="0.25">
      <c r="A7" s="47" t="s">
        <v>42</v>
      </c>
      <c r="B7" s="48"/>
      <c r="C7" s="47"/>
      <c r="D7" s="47"/>
      <c r="E7" s="47"/>
      <c r="F7" s="47"/>
      <c r="G7" s="47"/>
      <c r="H7" s="49"/>
      <c r="I7" s="50" t="s">
        <v>43</v>
      </c>
      <c r="J7" s="50"/>
      <c r="K7" s="50"/>
      <c r="L7" s="51"/>
      <c r="M7" s="52" t="s">
        <v>44</v>
      </c>
      <c r="N7" s="53" t="s">
        <v>45</v>
      </c>
      <c r="O7" s="54" t="s">
        <v>46</v>
      </c>
      <c r="U7" s="55"/>
    </row>
    <row r="8" spans="1:26" ht="15.75" thickBot="1" x14ac:dyDescent="0.3">
      <c r="A8" s="56" t="s">
        <v>47</v>
      </c>
      <c r="B8" s="57" t="s">
        <v>48</v>
      </c>
      <c r="C8" s="56" t="s">
        <v>49</v>
      </c>
      <c r="D8" s="56" t="s">
        <v>50</v>
      </c>
      <c r="E8" s="56" t="s">
        <v>51</v>
      </c>
      <c r="F8" s="56" t="s">
        <v>52</v>
      </c>
      <c r="G8" s="56" t="s">
        <v>53</v>
      </c>
      <c r="H8" s="58" t="s">
        <v>54</v>
      </c>
      <c r="I8" s="59" t="s">
        <v>55</v>
      </c>
      <c r="J8" s="60" t="s">
        <v>56</v>
      </c>
      <c r="K8" s="60" t="s">
        <v>57</v>
      </c>
      <c r="L8" s="61" t="s">
        <v>58</v>
      </c>
      <c r="M8" s="62" t="s">
        <v>59</v>
      </c>
      <c r="N8" s="63" t="s">
        <v>60</v>
      </c>
      <c r="O8" s="64" t="s">
        <v>61</v>
      </c>
    </row>
    <row r="9" spans="1:26" x14ac:dyDescent="0.25">
      <c r="A9" s="65">
        <v>98</v>
      </c>
      <c r="B9" s="66" t="s">
        <v>62</v>
      </c>
      <c r="C9" s="66" t="s">
        <v>62</v>
      </c>
      <c r="D9" s="66" t="s">
        <v>63</v>
      </c>
      <c r="E9" s="67" t="s">
        <v>64</v>
      </c>
      <c r="F9" s="67">
        <v>111</v>
      </c>
      <c r="G9" s="68">
        <v>100</v>
      </c>
      <c r="H9" s="69">
        <v>2</v>
      </c>
      <c r="I9" s="65">
        <v>1</v>
      </c>
      <c r="J9" s="65">
        <v>1</v>
      </c>
      <c r="K9" s="65">
        <v>1</v>
      </c>
      <c r="L9" s="65">
        <v>1</v>
      </c>
      <c r="M9" s="70">
        <f>157424.05+240497.02</f>
        <v>397921.06999999995</v>
      </c>
      <c r="N9" s="71">
        <v>11691072</v>
      </c>
      <c r="O9" s="71">
        <f>11691072+996112-M9</f>
        <v>12289262.93</v>
      </c>
      <c r="P9" s="22"/>
      <c r="Q9" s="22">
        <f>195910.81-M9</f>
        <v>-202010.25999999995</v>
      </c>
      <c r="T9" s="18"/>
      <c r="U9" s="18"/>
      <c r="Z9">
        <v>153332</v>
      </c>
    </row>
    <row r="10" spans="1:26" x14ac:dyDescent="0.25">
      <c r="A10" s="72">
        <v>98</v>
      </c>
      <c r="B10" s="73" t="s">
        <v>62</v>
      </c>
      <c r="C10" s="73" t="s">
        <v>62</v>
      </c>
      <c r="D10" s="73" t="s">
        <v>63</v>
      </c>
      <c r="E10" s="74" t="s">
        <v>64</v>
      </c>
      <c r="F10" s="74">
        <v>111</v>
      </c>
      <c r="G10" s="75">
        <v>100</v>
      </c>
      <c r="H10" s="55">
        <v>2</v>
      </c>
      <c r="I10" s="72">
        <v>1</v>
      </c>
      <c r="J10" s="72">
        <v>1</v>
      </c>
      <c r="K10" s="72">
        <v>2</v>
      </c>
      <c r="L10" s="72">
        <v>1</v>
      </c>
      <c r="M10" s="76">
        <v>0</v>
      </c>
      <c r="N10" s="76">
        <v>0</v>
      </c>
      <c r="O10" s="77">
        <f>-M10</f>
        <v>0</v>
      </c>
      <c r="P10" s="22"/>
      <c r="Z10">
        <v>294340</v>
      </c>
    </row>
    <row r="11" spans="1:26" x14ac:dyDescent="0.25">
      <c r="A11" s="72">
        <v>98</v>
      </c>
      <c r="B11" s="73" t="s">
        <v>62</v>
      </c>
      <c r="C11" s="73" t="s">
        <v>62</v>
      </c>
      <c r="D11" s="73" t="s">
        <v>63</v>
      </c>
      <c r="E11" s="74" t="s">
        <v>64</v>
      </c>
      <c r="F11" s="74">
        <v>111</v>
      </c>
      <c r="G11" s="75">
        <v>100</v>
      </c>
      <c r="H11" s="55">
        <v>2</v>
      </c>
      <c r="I11" s="72">
        <v>1</v>
      </c>
      <c r="J11" s="72">
        <v>1</v>
      </c>
      <c r="K11" s="72">
        <v>2</v>
      </c>
      <c r="L11" s="72">
        <v>5</v>
      </c>
      <c r="M11" s="78">
        <v>0</v>
      </c>
      <c r="N11" s="77">
        <v>0</v>
      </c>
      <c r="O11" s="77">
        <f>-M11</f>
        <v>0</v>
      </c>
      <c r="P11" s="22"/>
      <c r="T11" s="18"/>
    </row>
    <row r="12" spans="1:26" x14ac:dyDescent="0.25">
      <c r="A12" s="72">
        <v>98</v>
      </c>
      <c r="B12" s="73" t="s">
        <v>62</v>
      </c>
      <c r="C12" s="73" t="s">
        <v>62</v>
      </c>
      <c r="D12" s="73" t="s">
        <v>63</v>
      </c>
      <c r="E12" s="74" t="s">
        <v>64</v>
      </c>
      <c r="F12" s="74">
        <v>111</v>
      </c>
      <c r="G12" s="75">
        <v>100</v>
      </c>
      <c r="H12" s="55">
        <v>2</v>
      </c>
      <c r="I12" s="72">
        <v>1</v>
      </c>
      <c r="J12" s="72">
        <v>1</v>
      </c>
      <c r="K12" s="72">
        <v>4</v>
      </c>
      <c r="L12" s="72">
        <v>1</v>
      </c>
      <c r="M12" s="78">
        <v>0</v>
      </c>
      <c r="N12" s="77">
        <v>0</v>
      </c>
      <c r="O12" s="77">
        <f>-M12</f>
        <v>0</v>
      </c>
      <c r="P12" s="22"/>
      <c r="Q12" s="19">
        <f>44586.38+52463.01+12400.87</f>
        <v>109450.26</v>
      </c>
      <c r="R12" s="22">
        <f>Q12-195910.81</f>
        <v>-86460.55</v>
      </c>
      <c r="T12" s="18"/>
    </row>
    <row r="13" spans="1:26" x14ac:dyDescent="0.25">
      <c r="A13" s="72">
        <v>98</v>
      </c>
      <c r="B13" s="73" t="s">
        <v>62</v>
      </c>
      <c r="C13" s="73" t="s">
        <v>62</v>
      </c>
      <c r="D13" s="73" t="s">
        <v>63</v>
      </c>
      <c r="E13" s="74" t="s">
        <v>64</v>
      </c>
      <c r="F13" s="74">
        <v>111</v>
      </c>
      <c r="G13" s="75">
        <v>100</v>
      </c>
      <c r="H13" s="55">
        <v>2</v>
      </c>
      <c r="I13" s="72">
        <v>1</v>
      </c>
      <c r="J13" s="72">
        <v>1</v>
      </c>
      <c r="K13" s="72">
        <v>5</v>
      </c>
      <c r="L13" s="72">
        <v>1</v>
      </c>
      <c r="M13" s="78">
        <v>0</v>
      </c>
      <c r="N13" s="77">
        <v>0</v>
      </c>
      <c r="O13" s="77">
        <f t="shared" ref="O13:O15" si="0">+N13-M13</f>
        <v>0</v>
      </c>
      <c r="P13" s="22"/>
      <c r="T13" s="18"/>
    </row>
    <row r="14" spans="1:26" x14ac:dyDescent="0.25">
      <c r="A14" s="72">
        <v>98</v>
      </c>
      <c r="B14" s="73" t="s">
        <v>62</v>
      </c>
      <c r="C14" s="73" t="s">
        <v>62</v>
      </c>
      <c r="D14" s="73" t="s">
        <v>63</v>
      </c>
      <c r="E14" s="74" t="s">
        <v>64</v>
      </c>
      <c r="F14" s="74">
        <v>111</v>
      </c>
      <c r="G14" s="75">
        <v>100</v>
      </c>
      <c r="H14" s="55">
        <v>2</v>
      </c>
      <c r="I14" s="72">
        <v>1</v>
      </c>
      <c r="J14" s="72">
        <v>1</v>
      </c>
      <c r="K14" s="72">
        <v>5</v>
      </c>
      <c r="L14" s="72">
        <v>3</v>
      </c>
      <c r="M14" s="78">
        <v>0</v>
      </c>
      <c r="N14" s="77">
        <v>0</v>
      </c>
      <c r="O14" s="77">
        <f t="shared" si="0"/>
        <v>0</v>
      </c>
      <c r="P14" s="22"/>
      <c r="U14" s="18"/>
    </row>
    <row r="15" spans="1:26" x14ac:dyDescent="0.25">
      <c r="A15" s="72">
        <v>98</v>
      </c>
      <c r="B15" s="73" t="s">
        <v>62</v>
      </c>
      <c r="C15" s="73" t="s">
        <v>62</v>
      </c>
      <c r="D15" s="73" t="s">
        <v>63</v>
      </c>
      <c r="E15" s="74" t="s">
        <v>64</v>
      </c>
      <c r="F15" s="74">
        <v>111</v>
      </c>
      <c r="G15" s="75">
        <v>100</v>
      </c>
      <c r="H15" s="55">
        <v>2</v>
      </c>
      <c r="I15" s="72">
        <v>1</v>
      </c>
      <c r="J15" s="72">
        <v>1</v>
      </c>
      <c r="K15" s="72">
        <v>5</v>
      </c>
      <c r="L15" s="72">
        <v>4</v>
      </c>
      <c r="M15" s="78">
        <v>0</v>
      </c>
      <c r="N15" s="76">
        <v>0</v>
      </c>
      <c r="O15" s="77">
        <f t="shared" si="0"/>
        <v>0</v>
      </c>
      <c r="P15" s="22"/>
    </row>
    <row r="16" spans="1:26" x14ac:dyDescent="0.25">
      <c r="A16" s="72">
        <v>98</v>
      </c>
      <c r="B16" s="73"/>
      <c r="C16" s="73"/>
      <c r="D16" s="73"/>
      <c r="E16" s="74"/>
      <c r="F16" s="74"/>
      <c r="G16" s="75"/>
      <c r="H16" s="55">
        <v>2</v>
      </c>
      <c r="I16" s="72">
        <v>1</v>
      </c>
      <c r="J16" s="72">
        <v>2</v>
      </c>
      <c r="K16" s="72">
        <v>2</v>
      </c>
      <c r="L16" s="72">
        <v>10</v>
      </c>
      <c r="M16" s="78">
        <v>0</v>
      </c>
      <c r="N16" s="77">
        <v>1942588</v>
      </c>
      <c r="O16" s="77">
        <f>+N16-M16</f>
        <v>1942588</v>
      </c>
      <c r="P16" s="22"/>
    </row>
    <row r="17" spans="1:26" x14ac:dyDescent="0.25">
      <c r="A17" s="72">
        <v>98</v>
      </c>
      <c r="B17" s="73" t="s">
        <v>62</v>
      </c>
      <c r="C17" s="73" t="s">
        <v>62</v>
      </c>
      <c r="D17" s="73" t="s">
        <v>63</v>
      </c>
      <c r="E17" s="74" t="s">
        <v>64</v>
      </c>
      <c r="F17" s="74">
        <v>111</v>
      </c>
      <c r="G17" s="75">
        <v>100</v>
      </c>
      <c r="H17" s="55">
        <v>2</v>
      </c>
      <c r="I17" s="72">
        <v>1</v>
      </c>
      <c r="J17" s="72">
        <v>2</v>
      </c>
      <c r="K17" s="72">
        <v>2</v>
      </c>
      <c r="L17" s="72">
        <v>15</v>
      </c>
      <c r="M17" s="78">
        <v>0</v>
      </c>
      <c r="N17" s="77">
        <v>0</v>
      </c>
      <c r="O17" s="77">
        <f>+N17-M17</f>
        <v>0</v>
      </c>
      <c r="P17" s="22"/>
      <c r="U17" s="18"/>
    </row>
    <row r="18" spans="1:26" x14ac:dyDescent="0.25">
      <c r="A18" s="72">
        <v>98</v>
      </c>
      <c r="B18" s="73"/>
      <c r="C18" s="73"/>
      <c r="D18" s="73"/>
      <c r="E18" s="74"/>
      <c r="F18" s="74"/>
      <c r="G18" s="75"/>
      <c r="H18" s="55">
        <v>2</v>
      </c>
      <c r="I18" s="72">
        <v>1</v>
      </c>
      <c r="J18" s="72">
        <v>3</v>
      </c>
      <c r="K18" s="72">
        <v>7</v>
      </c>
      <c r="L18" s="72">
        <v>2</v>
      </c>
      <c r="M18" s="78">
        <v>0</v>
      </c>
      <c r="N18" s="77">
        <v>0</v>
      </c>
      <c r="O18" s="77">
        <f>+N18-M18</f>
        <v>0</v>
      </c>
      <c r="P18" s="22"/>
      <c r="U18" s="18"/>
    </row>
    <row r="19" spans="1:26" x14ac:dyDescent="0.25">
      <c r="A19" s="72">
        <v>98</v>
      </c>
      <c r="B19" s="73"/>
      <c r="C19" s="73"/>
      <c r="D19" s="73"/>
      <c r="E19" s="74"/>
      <c r="F19" s="74"/>
      <c r="G19" s="75"/>
      <c r="H19" s="55">
        <v>2</v>
      </c>
      <c r="I19" s="72">
        <v>1</v>
      </c>
      <c r="J19" s="72">
        <v>3</v>
      </c>
      <c r="K19" s="72">
        <v>7</v>
      </c>
      <c r="L19" s="72">
        <v>4</v>
      </c>
      <c r="M19" s="78">
        <v>0</v>
      </c>
      <c r="N19" s="77">
        <v>705859</v>
      </c>
      <c r="O19" s="77">
        <f>+N19-M19</f>
        <v>705859</v>
      </c>
      <c r="P19" s="22"/>
      <c r="U19" s="18"/>
    </row>
    <row r="20" spans="1:26" x14ac:dyDescent="0.25">
      <c r="A20" s="72">
        <v>98</v>
      </c>
      <c r="B20" s="73" t="s">
        <v>62</v>
      </c>
      <c r="C20" s="73" t="s">
        <v>62</v>
      </c>
      <c r="D20" s="73" t="s">
        <v>63</v>
      </c>
      <c r="E20" s="74" t="s">
        <v>64</v>
      </c>
      <c r="F20" s="74">
        <v>111</v>
      </c>
      <c r="G20" s="75">
        <v>100</v>
      </c>
      <c r="H20" s="55">
        <v>2</v>
      </c>
      <c r="I20" s="72">
        <v>1</v>
      </c>
      <c r="J20" s="72">
        <v>5</v>
      </c>
      <c r="K20" s="72">
        <v>1</v>
      </c>
      <c r="L20" s="72"/>
      <c r="M20" s="76">
        <f>59834.55+139548.36+3839.56</f>
        <v>203222.46999999997</v>
      </c>
      <c r="N20" s="77">
        <v>798384.91</v>
      </c>
      <c r="O20" s="77">
        <f>798385+183091-M20</f>
        <v>778253.53</v>
      </c>
      <c r="P20" s="22"/>
      <c r="R20" s="19">
        <f>220563.9-148910.62</f>
        <v>71653.279999999999</v>
      </c>
    </row>
    <row r="21" spans="1:26" x14ac:dyDescent="0.25">
      <c r="A21" s="72">
        <v>98</v>
      </c>
      <c r="B21" s="73" t="s">
        <v>62</v>
      </c>
      <c r="C21" s="73" t="s">
        <v>62</v>
      </c>
      <c r="D21" s="73" t="s">
        <v>63</v>
      </c>
      <c r="E21" s="74" t="s">
        <v>64</v>
      </c>
      <c r="F21" s="74">
        <v>111</v>
      </c>
      <c r="G21" s="75">
        <v>100</v>
      </c>
      <c r="H21" s="55">
        <v>2</v>
      </c>
      <c r="I21" s="72">
        <v>1</v>
      </c>
      <c r="J21" s="72">
        <v>5</v>
      </c>
      <c r="K21" s="72">
        <v>2</v>
      </c>
      <c r="L21" s="72"/>
      <c r="M21" s="76">
        <f>58433.54+144556.85</f>
        <v>202990.39</v>
      </c>
      <c r="N21" s="77">
        <v>830066.1</v>
      </c>
      <c r="O21" s="77">
        <f>830066+185543-M21</f>
        <v>812618.61</v>
      </c>
      <c r="P21" s="22"/>
      <c r="S21" s="18"/>
    </row>
    <row r="22" spans="1:26" x14ac:dyDescent="0.25">
      <c r="A22" s="72">
        <v>98</v>
      </c>
      <c r="B22" s="73" t="s">
        <v>62</v>
      </c>
      <c r="C22" s="73" t="s">
        <v>62</v>
      </c>
      <c r="D22" s="73" t="s">
        <v>63</v>
      </c>
      <c r="E22" s="74" t="s">
        <v>64</v>
      </c>
      <c r="F22" s="74">
        <v>111</v>
      </c>
      <c r="G22" s="75">
        <v>100</v>
      </c>
      <c r="H22" s="55">
        <v>2</v>
      </c>
      <c r="I22" s="72">
        <v>1</v>
      </c>
      <c r="J22" s="72">
        <v>5</v>
      </c>
      <c r="K22" s="72">
        <v>3</v>
      </c>
      <c r="L22" s="72"/>
      <c r="M22" s="76">
        <v>14597.42</v>
      </c>
      <c r="N22" s="77">
        <v>83974.19</v>
      </c>
      <c r="O22" s="77">
        <f>83974+13031-M22</f>
        <v>82407.58</v>
      </c>
      <c r="P22" s="22"/>
    </row>
    <row r="23" spans="1:26" x14ac:dyDescent="0.25">
      <c r="A23" s="79">
        <v>98</v>
      </c>
      <c r="B23" s="73" t="s">
        <v>62</v>
      </c>
      <c r="C23" s="73" t="s">
        <v>62</v>
      </c>
      <c r="D23" s="73" t="s">
        <v>63</v>
      </c>
      <c r="E23" s="74" t="s">
        <v>64</v>
      </c>
      <c r="F23" s="74">
        <v>111</v>
      </c>
      <c r="G23" s="75">
        <v>100</v>
      </c>
      <c r="H23" s="55">
        <v>2</v>
      </c>
      <c r="I23" s="72">
        <v>2</v>
      </c>
      <c r="J23" s="72">
        <v>1</v>
      </c>
      <c r="K23" s="72">
        <v>3</v>
      </c>
      <c r="L23" s="72"/>
      <c r="M23" s="76"/>
      <c r="N23" s="77">
        <v>361123.94</v>
      </c>
      <c r="O23" s="77">
        <f>361124-M23</f>
        <v>361124</v>
      </c>
      <c r="P23" s="22"/>
    </row>
    <row r="24" spans="1:26" x14ac:dyDescent="0.25">
      <c r="A24" s="79">
        <v>98</v>
      </c>
      <c r="B24" s="73" t="s">
        <v>62</v>
      </c>
      <c r="C24" s="73" t="s">
        <v>62</v>
      </c>
      <c r="D24" s="73" t="s">
        <v>63</v>
      </c>
      <c r="E24" s="74" t="s">
        <v>64</v>
      </c>
      <c r="F24" s="74">
        <v>111</v>
      </c>
      <c r="G24" s="75">
        <v>100</v>
      </c>
      <c r="H24" s="55">
        <v>2</v>
      </c>
      <c r="I24" s="72">
        <v>2</v>
      </c>
      <c r="J24" s="72">
        <v>1</v>
      </c>
      <c r="K24" s="72">
        <v>5</v>
      </c>
      <c r="L24" s="72"/>
      <c r="M24" s="76"/>
      <c r="N24" s="77">
        <v>185024.7</v>
      </c>
      <c r="O24" s="77">
        <f>N24-M24</f>
        <v>185024.7</v>
      </c>
      <c r="P24" s="22"/>
      <c r="U24" s="18"/>
    </row>
    <row r="25" spans="1:26" x14ac:dyDescent="0.25">
      <c r="A25" s="72">
        <v>98</v>
      </c>
      <c r="B25" s="73" t="s">
        <v>62</v>
      </c>
      <c r="C25" s="73" t="s">
        <v>62</v>
      </c>
      <c r="D25" s="73" t="s">
        <v>63</v>
      </c>
      <c r="E25" s="74" t="s">
        <v>64</v>
      </c>
      <c r="F25" s="74">
        <v>111</v>
      </c>
      <c r="G25" s="75">
        <v>100</v>
      </c>
      <c r="H25" s="55">
        <v>2</v>
      </c>
      <c r="I25" s="72">
        <v>2</v>
      </c>
      <c r="J25" s="72">
        <v>1</v>
      </c>
      <c r="K25" s="72">
        <v>6</v>
      </c>
      <c r="L25" s="72">
        <v>1</v>
      </c>
      <c r="M25" s="76">
        <v>0</v>
      </c>
      <c r="N25" s="77">
        <v>387334.34</v>
      </c>
      <c r="O25" s="77">
        <f>N25-M25</f>
        <v>387334.34</v>
      </c>
      <c r="P25" s="22"/>
      <c r="Q25" s="18">
        <f>M9+M10+M15</f>
        <v>397921.06999999995</v>
      </c>
      <c r="Z25">
        <v>640842</v>
      </c>
    </row>
    <row r="26" spans="1:26" x14ac:dyDescent="0.25">
      <c r="A26" s="72">
        <v>98</v>
      </c>
      <c r="B26" s="73" t="s">
        <v>62</v>
      </c>
      <c r="C26" s="73" t="s">
        <v>62</v>
      </c>
      <c r="D26" s="73" t="s">
        <v>63</v>
      </c>
      <c r="E26" s="74" t="s">
        <v>64</v>
      </c>
      <c r="F26" s="74">
        <v>111</v>
      </c>
      <c r="G26" s="75">
        <v>100</v>
      </c>
      <c r="H26" s="55">
        <v>2</v>
      </c>
      <c r="I26" s="72">
        <v>2</v>
      </c>
      <c r="J26" s="72">
        <v>2</v>
      </c>
      <c r="K26" s="72">
        <v>1</v>
      </c>
      <c r="L26" s="72"/>
      <c r="M26" s="76"/>
      <c r="N26" s="77">
        <v>198100</v>
      </c>
      <c r="O26" s="77">
        <f>N26-M26</f>
        <v>198100</v>
      </c>
      <c r="P26" s="22"/>
      <c r="Q26" s="22">
        <f>Q25-390759.81</f>
        <v>7161.2599999999511</v>
      </c>
      <c r="Z26">
        <v>604848.97</v>
      </c>
    </row>
    <row r="27" spans="1:26" x14ac:dyDescent="0.25">
      <c r="A27" s="72">
        <v>98</v>
      </c>
      <c r="B27" s="73" t="s">
        <v>62</v>
      </c>
      <c r="C27" s="73" t="s">
        <v>62</v>
      </c>
      <c r="D27" s="73" t="s">
        <v>63</v>
      </c>
      <c r="E27" s="74" t="s">
        <v>64</v>
      </c>
      <c r="F27" s="74">
        <v>111</v>
      </c>
      <c r="G27" s="75">
        <v>100</v>
      </c>
      <c r="H27" s="55">
        <v>2</v>
      </c>
      <c r="I27" s="72">
        <v>2</v>
      </c>
      <c r="J27" s="72">
        <v>2</v>
      </c>
      <c r="K27" s="72">
        <v>2</v>
      </c>
      <c r="L27" s="72"/>
      <c r="M27" s="76">
        <f>442.5+647.5</f>
        <v>1090</v>
      </c>
      <c r="N27" s="77">
        <v>377795</v>
      </c>
      <c r="O27" s="77">
        <f>377795+435-M27</f>
        <v>377140</v>
      </c>
      <c r="P27" s="22"/>
      <c r="Z27">
        <f>+Z25-Z26</f>
        <v>35993.030000000028</v>
      </c>
    </row>
    <row r="28" spans="1:26" x14ac:dyDescent="0.25">
      <c r="A28" s="72">
        <v>98</v>
      </c>
      <c r="B28" s="73" t="s">
        <v>62</v>
      </c>
      <c r="C28" s="73" t="s">
        <v>62</v>
      </c>
      <c r="D28" s="73" t="s">
        <v>63</v>
      </c>
      <c r="E28" s="74" t="s">
        <v>64</v>
      </c>
      <c r="F28" s="74">
        <v>111</v>
      </c>
      <c r="G28" s="75">
        <v>100</v>
      </c>
      <c r="H28" s="55">
        <v>2</v>
      </c>
      <c r="I28" s="72">
        <v>2</v>
      </c>
      <c r="J28" s="72">
        <v>3</v>
      </c>
      <c r="K28" s="72">
        <v>1</v>
      </c>
      <c r="L28" s="72"/>
      <c r="M28" s="76"/>
      <c r="N28" s="77">
        <v>64118</v>
      </c>
      <c r="O28" s="77">
        <f>64118-M28</f>
        <v>64118</v>
      </c>
      <c r="P28" s="22"/>
    </row>
    <row r="29" spans="1:26" x14ac:dyDescent="0.25">
      <c r="A29" s="72">
        <v>98</v>
      </c>
      <c r="B29" s="73" t="s">
        <v>62</v>
      </c>
      <c r="C29" s="73" t="s">
        <v>62</v>
      </c>
      <c r="D29" s="73" t="s">
        <v>63</v>
      </c>
      <c r="E29" s="74" t="s">
        <v>64</v>
      </c>
      <c r="F29" s="74">
        <v>111</v>
      </c>
      <c r="G29" s="75">
        <v>100</v>
      </c>
      <c r="H29" s="55">
        <v>2</v>
      </c>
      <c r="I29" s="72">
        <v>2</v>
      </c>
      <c r="J29" s="72">
        <v>3</v>
      </c>
      <c r="K29" s="72">
        <v>2</v>
      </c>
      <c r="L29" s="72"/>
      <c r="M29" s="76"/>
      <c r="N29" s="77">
        <v>140448</v>
      </c>
      <c r="O29" s="77">
        <f>140448-M29</f>
        <v>140448</v>
      </c>
      <c r="P29" s="22"/>
    </row>
    <row r="30" spans="1:26" x14ac:dyDescent="0.25">
      <c r="A30" s="72">
        <v>98</v>
      </c>
      <c r="B30" s="73" t="s">
        <v>62</v>
      </c>
      <c r="C30" s="73" t="s">
        <v>62</v>
      </c>
      <c r="D30" s="73" t="s">
        <v>63</v>
      </c>
      <c r="E30" s="74" t="s">
        <v>64</v>
      </c>
      <c r="F30" s="74">
        <v>111</v>
      </c>
      <c r="G30" s="75">
        <v>100</v>
      </c>
      <c r="H30" s="55">
        <v>2</v>
      </c>
      <c r="I30" s="72">
        <v>2</v>
      </c>
      <c r="J30" s="72">
        <v>4</v>
      </c>
      <c r="K30" s="72">
        <v>1</v>
      </c>
      <c r="L30" s="72"/>
      <c r="M30" s="76"/>
      <c r="N30" s="77">
        <v>412946.41</v>
      </c>
      <c r="O30" s="77">
        <f>412946-M30</f>
        <v>412946</v>
      </c>
      <c r="P30" s="22"/>
    </row>
    <row r="31" spans="1:26" x14ac:dyDescent="0.25">
      <c r="A31" s="72">
        <v>98</v>
      </c>
      <c r="B31" s="73" t="s">
        <v>62</v>
      </c>
      <c r="C31" s="73" t="s">
        <v>62</v>
      </c>
      <c r="D31" s="73" t="s">
        <v>63</v>
      </c>
      <c r="E31" s="74" t="s">
        <v>64</v>
      </c>
      <c r="F31" s="74">
        <v>111</v>
      </c>
      <c r="G31" s="75">
        <v>100</v>
      </c>
      <c r="H31" s="55">
        <v>2</v>
      </c>
      <c r="I31" s="72">
        <v>2</v>
      </c>
      <c r="J31" s="72">
        <v>4</v>
      </c>
      <c r="K31" s="72">
        <v>3</v>
      </c>
      <c r="L31" s="72"/>
      <c r="M31" s="76"/>
      <c r="N31" s="76">
        <v>0</v>
      </c>
      <c r="O31" s="77">
        <v>0</v>
      </c>
      <c r="P31" s="22"/>
    </row>
    <row r="32" spans="1:26" x14ac:dyDescent="0.25">
      <c r="A32" s="72">
        <v>98</v>
      </c>
      <c r="B32" s="73" t="s">
        <v>62</v>
      </c>
      <c r="C32" s="73" t="s">
        <v>62</v>
      </c>
      <c r="D32" s="73" t="s">
        <v>63</v>
      </c>
      <c r="E32" s="74" t="s">
        <v>64</v>
      </c>
      <c r="F32" s="74">
        <v>111</v>
      </c>
      <c r="G32" s="75">
        <v>100</v>
      </c>
      <c r="H32" s="55">
        <v>2</v>
      </c>
      <c r="I32" s="72">
        <v>2</v>
      </c>
      <c r="J32" s="72">
        <v>5</v>
      </c>
      <c r="K32" s="72">
        <v>1</v>
      </c>
      <c r="L32" s="72"/>
      <c r="M32" s="76">
        <f>34066.69+722.93+36792.03+780.77</f>
        <v>72362.42</v>
      </c>
      <c r="N32" s="77">
        <v>5146731.5599999996</v>
      </c>
      <c r="O32" s="77">
        <f>5146732+56071+159000-M32-56072</f>
        <v>5233368.58</v>
      </c>
      <c r="P32" s="22"/>
    </row>
    <row r="33" spans="1:22" x14ac:dyDescent="0.25">
      <c r="A33" s="72">
        <v>98</v>
      </c>
      <c r="B33" s="73" t="s">
        <v>62</v>
      </c>
      <c r="C33" s="73" t="s">
        <v>62</v>
      </c>
      <c r="D33" s="73" t="s">
        <v>63</v>
      </c>
      <c r="E33" s="74" t="s">
        <v>64</v>
      </c>
      <c r="F33" s="74">
        <v>111</v>
      </c>
      <c r="G33" s="75">
        <v>100</v>
      </c>
      <c r="H33" s="55">
        <v>2</v>
      </c>
      <c r="I33" s="72">
        <v>2</v>
      </c>
      <c r="J33" s="72">
        <v>5</v>
      </c>
      <c r="K33" s="72">
        <v>3</v>
      </c>
      <c r="L33" s="72">
        <v>3</v>
      </c>
      <c r="M33" s="78"/>
      <c r="N33" s="77">
        <v>0</v>
      </c>
      <c r="O33" s="77">
        <v>0</v>
      </c>
      <c r="P33" s="22"/>
    </row>
    <row r="34" spans="1:22" x14ac:dyDescent="0.25">
      <c r="A34" s="72">
        <v>98</v>
      </c>
      <c r="B34" s="73" t="s">
        <v>62</v>
      </c>
      <c r="C34" s="73" t="s">
        <v>62</v>
      </c>
      <c r="D34" s="73" t="s">
        <v>63</v>
      </c>
      <c r="E34" s="74" t="s">
        <v>64</v>
      </c>
      <c r="F34" s="74">
        <v>111</v>
      </c>
      <c r="G34" s="75">
        <v>100</v>
      </c>
      <c r="H34" s="55">
        <v>2</v>
      </c>
      <c r="I34" s="72">
        <v>2</v>
      </c>
      <c r="J34" s="72">
        <v>5</v>
      </c>
      <c r="K34" s="72">
        <v>3</v>
      </c>
      <c r="L34" s="72">
        <v>4</v>
      </c>
      <c r="M34" s="78">
        <v>0</v>
      </c>
      <c r="N34" s="76">
        <v>50336.68</v>
      </c>
      <c r="O34" s="76">
        <f>50337+1456-M34</f>
        <v>51793</v>
      </c>
      <c r="P34" s="22"/>
    </row>
    <row r="35" spans="1:22" x14ac:dyDescent="0.25">
      <c r="A35" s="72">
        <v>98</v>
      </c>
      <c r="B35" s="73"/>
      <c r="C35" s="73"/>
      <c r="D35" s="73"/>
      <c r="E35" s="74"/>
      <c r="F35" s="74"/>
      <c r="G35" s="75"/>
      <c r="H35" s="55">
        <v>2</v>
      </c>
      <c r="I35" s="72">
        <v>2</v>
      </c>
      <c r="J35" s="72">
        <v>5</v>
      </c>
      <c r="K35" s="72">
        <v>3</v>
      </c>
      <c r="L35" s="72">
        <v>5</v>
      </c>
      <c r="M35" s="78"/>
      <c r="N35" s="77">
        <v>0</v>
      </c>
      <c r="O35" s="76">
        <v>0</v>
      </c>
      <c r="P35" s="22"/>
    </row>
    <row r="36" spans="1:22" x14ac:dyDescent="0.25">
      <c r="A36" s="72">
        <v>98</v>
      </c>
      <c r="B36" s="73" t="s">
        <v>62</v>
      </c>
      <c r="C36" s="73" t="s">
        <v>62</v>
      </c>
      <c r="D36" s="73" t="s">
        <v>63</v>
      </c>
      <c r="E36" s="74" t="s">
        <v>64</v>
      </c>
      <c r="F36" s="74">
        <v>111</v>
      </c>
      <c r="G36" s="75">
        <v>100</v>
      </c>
      <c r="H36" s="55">
        <v>2</v>
      </c>
      <c r="I36" s="72">
        <v>2</v>
      </c>
      <c r="J36" s="72">
        <v>6</v>
      </c>
      <c r="K36" s="72">
        <v>2</v>
      </c>
      <c r="L36" s="72">
        <v>1</v>
      </c>
      <c r="M36" s="76">
        <v>728</v>
      </c>
      <c r="N36" s="77">
        <v>205829</v>
      </c>
      <c r="O36" s="77">
        <f>205829-M36</f>
        <v>205101</v>
      </c>
      <c r="P36" s="22"/>
    </row>
    <row r="37" spans="1:22" x14ac:dyDescent="0.25">
      <c r="A37" s="72">
        <v>98</v>
      </c>
      <c r="B37" s="73" t="s">
        <v>62</v>
      </c>
      <c r="C37" s="73" t="s">
        <v>62</v>
      </c>
      <c r="D37" s="73" t="s">
        <v>63</v>
      </c>
      <c r="E37" s="74" t="s">
        <v>64</v>
      </c>
      <c r="F37" s="74">
        <v>111</v>
      </c>
      <c r="G37" s="75">
        <v>100</v>
      </c>
      <c r="H37" s="55">
        <v>2</v>
      </c>
      <c r="I37" s="72">
        <v>2</v>
      </c>
      <c r="J37" s="72">
        <v>6</v>
      </c>
      <c r="K37" s="72">
        <v>3</v>
      </c>
      <c r="L37" s="72">
        <v>1</v>
      </c>
      <c r="M37" s="76"/>
      <c r="N37" s="77">
        <v>1059173.23</v>
      </c>
      <c r="O37" s="77">
        <f>1059173-M37</f>
        <v>1059173</v>
      </c>
      <c r="P37" s="22"/>
    </row>
    <row r="38" spans="1:22" x14ac:dyDescent="0.25">
      <c r="A38" s="72">
        <v>98</v>
      </c>
      <c r="B38" s="73"/>
      <c r="C38" s="73"/>
      <c r="D38" s="73"/>
      <c r="E38" s="74"/>
      <c r="F38" s="74"/>
      <c r="G38" s="75"/>
      <c r="H38" s="55">
        <v>2</v>
      </c>
      <c r="I38" s="72">
        <v>2</v>
      </c>
      <c r="J38" s="72">
        <v>6</v>
      </c>
      <c r="K38" s="72">
        <v>3</v>
      </c>
      <c r="L38" s="72">
        <v>2</v>
      </c>
      <c r="M38" s="76"/>
      <c r="N38" s="77">
        <v>0</v>
      </c>
      <c r="O38" s="77">
        <v>0</v>
      </c>
      <c r="P38" s="22"/>
    </row>
    <row r="39" spans="1:22" x14ac:dyDescent="0.25">
      <c r="A39" s="72">
        <v>98</v>
      </c>
      <c r="B39" s="73"/>
      <c r="C39" s="73"/>
      <c r="D39" s="73"/>
      <c r="E39" s="74"/>
      <c r="F39" s="74"/>
      <c r="G39" s="75"/>
      <c r="H39" s="55">
        <v>2</v>
      </c>
      <c r="I39" s="72">
        <v>2</v>
      </c>
      <c r="J39" s="72">
        <v>7</v>
      </c>
      <c r="K39" s="72">
        <v>1</v>
      </c>
      <c r="L39" s="72">
        <v>2</v>
      </c>
      <c r="M39" s="76"/>
      <c r="N39" s="77">
        <v>0</v>
      </c>
      <c r="O39" s="77">
        <f>12390-M39</f>
        <v>12390</v>
      </c>
      <c r="P39" s="22"/>
    </row>
    <row r="40" spans="1:22" x14ac:dyDescent="0.25">
      <c r="A40" s="72">
        <v>98</v>
      </c>
      <c r="B40" s="73" t="s">
        <v>62</v>
      </c>
      <c r="C40" s="73" t="s">
        <v>62</v>
      </c>
      <c r="D40" s="73" t="s">
        <v>63</v>
      </c>
      <c r="E40" s="74" t="s">
        <v>64</v>
      </c>
      <c r="F40" s="74">
        <v>111</v>
      </c>
      <c r="G40" s="75">
        <v>100</v>
      </c>
      <c r="H40" s="55">
        <v>2</v>
      </c>
      <c r="I40" s="72">
        <v>2</v>
      </c>
      <c r="J40" s="72">
        <v>7</v>
      </c>
      <c r="K40" s="72">
        <v>2</v>
      </c>
      <c r="L40" s="72">
        <v>2</v>
      </c>
      <c r="M40" s="76"/>
      <c r="N40" s="77">
        <v>0</v>
      </c>
      <c r="O40" s="77">
        <f>+N40-M40</f>
        <v>0</v>
      </c>
      <c r="P40" s="22"/>
    </row>
    <row r="41" spans="1:22" x14ac:dyDescent="0.25">
      <c r="A41" s="72">
        <v>98</v>
      </c>
      <c r="B41" s="73"/>
      <c r="C41" s="73"/>
      <c r="D41" s="73"/>
      <c r="E41" s="74"/>
      <c r="F41" s="74"/>
      <c r="G41" s="75"/>
      <c r="H41" s="55">
        <v>2</v>
      </c>
      <c r="I41" s="72">
        <v>2</v>
      </c>
      <c r="J41" s="72">
        <v>7</v>
      </c>
      <c r="K41" s="72">
        <v>2</v>
      </c>
      <c r="L41" s="72">
        <v>3</v>
      </c>
      <c r="M41" s="76"/>
      <c r="N41" s="77">
        <v>0</v>
      </c>
      <c r="O41" s="77">
        <v>0</v>
      </c>
      <c r="P41" s="22"/>
    </row>
    <row r="42" spans="1:22" x14ac:dyDescent="0.25">
      <c r="A42" s="72">
        <v>98</v>
      </c>
      <c r="B42" s="73"/>
      <c r="C42" s="73"/>
      <c r="D42" s="73"/>
      <c r="E42" s="74"/>
      <c r="F42" s="74"/>
      <c r="G42" s="75"/>
      <c r="H42" s="55">
        <v>2</v>
      </c>
      <c r="I42" s="72">
        <v>2</v>
      </c>
      <c r="J42" s="72">
        <v>7</v>
      </c>
      <c r="K42" s="72">
        <v>2</v>
      </c>
      <c r="L42" s="72">
        <v>4</v>
      </c>
      <c r="M42" s="76">
        <v>582.75</v>
      </c>
      <c r="N42" s="77">
        <v>30479.4</v>
      </c>
      <c r="O42" s="77">
        <f>+N42+700-M42</f>
        <v>30596.65</v>
      </c>
      <c r="P42" s="22"/>
    </row>
    <row r="43" spans="1:22" x14ac:dyDescent="0.25">
      <c r="A43" s="72">
        <v>98</v>
      </c>
      <c r="B43" s="73"/>
      <c r="C43" s="73"/>
      <c r="D43" s="73"/>
      <c r="E43" s="74"/>
      <c r="F43" s="74"/>
      <c r="G43" s="75"/>
      <c r="H43" s="55">
        <v>2</v>
      </c>
      <c r="I43" s="72">
        <v>2</v>
      </c>
      <c r="J43" s="72">
        <v>7</v>
      </c>
      <c r="K43" s="72">
        <v>2</v>
      </c>
      <c r="L43" s="72">
        <v>6</v>
      </c>
      <c r="M43" s="76"/>
      <c r="N43" s="77">
        <v>38358.550000000003</v>
      </c>
      <c r="O43" s="77">
        <f t="shared" ref="O43:O50" si="1">+N43-M43</f>
        <v>38358.550000000003</v>
      </c>
      <c r="P43" s="22"/>
    </row>
    <row r="44" spans="1:22" x14ac:dyDescent="0.25">
      <c r="A44" s="72">
        <v>98</v>
      </c>
      <c r="B44" s="73" t="s">
        <v>62</v>
      </c>
      <c r="C44" s="73" t="s">
        <v>62</v>
      </c>
      <c r="D44" s="73" t="s">
        <v>63</v>
      </c>
      <c r="E44" s="74" t="s">
        <v>64</v>
      </c>
      <c r="F44" s="74">
        <v>111</v>
      </c>
      <c r="G44" s="75">
        <v>100</v>
      </c>
      <c r="H44" s="55">
        <v>2</v>
      </c>
      <c r="I44" s="72">
        <v>2</v>
      </c>
      <c r="J44" s="72">
        <v>8</v>
      </c>
      <c r="K44" s="72">
        <v>2</v>
      </c>
      <c r="L44" s="72"/>
      <c r="M44" s="76"/>
      <c r="N44" s="77">
        <v>55415.53</v>
      </c>
      <c r="O44" s="77">
        <f t="shared" si="1"/>
        <v>55415.53</v>
      </c>
      <c r="P44" s="22"/>
    </row>
    <row r="45" spans="1:22" x14ac:dyDescent="0.25">
      <c r="A45" s="72">
        <v>98</v>
      </c>
      <c r="B45" s="73" t="s">
        <v>62</v>
      </c>
      <c r="C45" s="73" t="s">
        <v>62</v>
      </c>
      <c r="D45" s="73" t="s">
        <v>63</v>
      </c>
      <c r="E45" s="74" t="s">
        <v>64</v>
      </c>
      <c r="F45" s="74">
        <v>111</v>
      </c>
      <c r="G45" s="75">
        <v>100</v>
      </c>
      <c r="H45" s="55">
        <v>2</v>
      </c>
      <c r="I45" s="72">
        <v>2</v>
      </c>
      <c r="J45" s="72">
        <v>8</v>
      </c>
      <c r="K45" s="72">
        <v>4</v>
      </c>
      <c r="L45" s="72"/>
      <c r="M45" s="76"/>
      <c r="N45" s="77">
        <v>11800</v>
      </c>
      <c r="O45" s="77">
        <f t="shared" si="1"/>
        <v>11800</v>
      </c>
      <c r="P45" s="22"/>
      <c r="V45" s="80"/>
    </row>
    <row r="46" spans="1:22" x14ac:dyDescent="0.25">
      <c r="A46" s="79">
        <v>98</v>
      </c>
      <c r="B46" s="73" t="s">
        <v>62</v>
      </c>
      <c r="C46" s="73" t="s">
        <v>62</v>
      </c>
      <c r="D46" s="73" t="s">
        <v>63</v>
      </c>
      <c r="E46" s="74" t="s">
        <v>64</v>
      </c>
      <c r="F46" s="74">
        <v>111</v>
      </c>
      <c r="G46" s="75">
        <v>100</v>
      </c>
      <c r="H46" s="55">
        <v>2</v>
      </c>
      <c r="I46" s="72">
        <v>2</v>
      </c>
      <c r="J46" s="72">
        <v>8</v>
      </c>
      <c r="K46" s="72">
        <v>6</v>
      </c>
      <c r="L46" s="72">
        <v>1</v>
      </c>
      <c r="M46" s="76"/>
      <c r="N46" s="77">
        <v>765408</v>
      </c>
      <c r="O46" s="77">
        <f t="shared" si="1"/>
        <v>765408</v>
      </c>
      <c r="P46" s="22"/>
    </row>
    <row r="47" spans="1:22" x14ac:dyDescent="0.25">
      <c r="A47" s="72">
        <v>98</v>
      </c>
      <c r="B47" s="73" t="s">
        <v>62</v>
      </c>
      <c r="C47" s="73" t="s">
        <v>62</v>
      </c>
      <c r="D47" s="73" t="s">
        <v>63</v>
      </c>
      <c r="E47" s="74" t="s">
        <v>64</v>
      </c>
      <c r="F47" s="74">
        <v>111</v>
      </c>
      <c r="G47" s="75">
        <v>100</v>
      </c>
      <c r="H47" s="55">
        <v>2</v>
      </c>
      <c r="I47" s="72">
        <v>2</v>
      </c>
      <c r="J47" s="72">
        <v>8</v>
      </c>
      <c r="K47" s="72">
        <v>6</v>
      </c>
      <c r="L47" s="72">
        <v>2</v>
      </c>
      <c r="M47" s="76"/>
      <c r="N47" s="77">
        <v>170656</v>
      </c>
      <c r="O47" s="77">
        <f t="shared" si="1"/>
        <v>170656</v>
      </c>
      <c r="P47" s="22"/>
    </row>
    <row r="48" spans="1:22" x14ac:dyDescent="0.25">
      <c r="A48" s="72">
        <v>98</v>
      </c>
      <c r="B48" s="73"/>
      <c r="C48" s="73"/>
      <c r="D48" s="73"/>
      <c r="E48" s="74"/>
      <c r="F48" s="74"/>
      <c r="G48" s="75"/>
      <c r="H48" s="55">
        <v>2</v>
      </c>
      <c r="I48" s="72">
        <v>2</v>
      </c>
      <c r="J48" s="72">
        <v>8</v>
      </c>
      <c r="K48" s="72">
        <v>6</v>
      </c>
      <c r="L48" s="72">
        <v>3</v>
      </c>
      <c r="M48" s="76"/>
      <c r="N48" s="77">
        <v>694881.53</v>
      </c>
      <c r="O48" s="77">
        <f t="shared" si="1"/>
        <v>694881.53</v>
      </c>
      <c r="P48" s="22"/>
    </row>
    <row r="49" spans="1:22" x14ac:dyDescent="0.25">
      <c r="A49" s="79">
        <v>98</v>
      </c>
      <c r="B49" s="73"/>
      <c r="C49" s="73"/>
      <c r="D49" s="73"/>
      <c r="E49" s="74"/>
      <c r="F49" s="74"/>
      <c r="G49" s="75"/>
      <c r="H49" s="55">
        <v>2</v>
      </c>
      <c r="I49" s="72">
        <v>2</v>
      </c>
      <c r="J49" s="72">
        <v>8</v>
      </c>
      <c r="K49" s="72">
        <v>6</v>
      </c>
      <c r="L49" s="72">
        <v>4</v>
      </c>
      <c r="M49" s="76"/>
      <c r="N49" s="77">
        <v>839630.95</v>
      </c>
      <c r="O49" s="77">
        <f t="shared" si="1"/>
        <v>839630.95</v>
      </c>
      <c r="P49" s="22"/>
    </row>
    <row r="50" spans="1:22" x14ac:dyDescent="0.25">
      <c r="A50" s="72">
        <v>98</v>
      </c>
      <c r="B50" s="81" t="s">
        <v>62</v>
      </c>
      <c r="C50" s="81" t="s">
        <v>62</v>
      </c>
      <c r="D50" s="81" t="s">
        <v>63</v>
      </c>
      <c r="E50" s="74" t="s">
        <v>64</v>
      </c>
      <c r="F50" s="74">
        <v>111</v>
      </c>
      <c r="G50" s="75">
        <v>100</v>
      </c>
      <c r="H50" s="55">
        <v>2</v>
      </c>
      <c r="I50" s="72">
        <v>2</v>
      </c>
      <c r="J50" s="72">
        <v>8</v>
      </c>
      <c r="K50" s="72">
        <v>7</v>
      </c>
      <c r="L50" s="72">
        <v>1</v>
      </c>
      <c r="M50" s="76"/>
      <c r="N50" s="77">
        <v>0</v>
      </c>
      <c r="O50" s="77">
        <f t="shared" si="1"/>
        <v>0</v>
      </c>
      <c r="P50" s="22"/>
    </row>
    <row r="51" spans="1:22" x14ac:dyDescent="0.25">
      <c r="A51" s="72">
        <v>98</v>
      </c>
      <c r="B51" s="81" t="s">
        <v>62</v>
      </c>
      <c r="C51" s="81" t="s">
        <v>62</v>
      </c>
      <c r="D51" s="81" t="s">
        <v>63</v>
      </c>
      <c r="E51" s="74" t="s">
        <v>64</v>
      </c>
      <c r="F51" s="74">
        <v>111</v>
      </c>
      <c r="G51" s="75">
        <v>100</v>
      </c>
      <c r="H51" s="55">
        <v>2</v>
      </c>
      <c r="I51" s="72">
        <v>2</v>
      </c>
      <c r="J51" s="72">
        <v>8</v>
      </c>
      <c r="K51" s="72">
        <v>7</v>
      </c>
      <c r="L51" s="72">
        <v>3</v>
      </c>
      <c r="M51" s="76"/>
      <c r="N51" s="77">
        <v>0</v>
      </c>
      <c r="O51" s="77">
        <f>-M51</f>
        <v>0</v>
      </c>
      <c r="P51" s="22"/>
    </row>
    <row r="52" spans="1:22" x14ac:dyDescent="0.25">
      <c r="A52" s="72">
        <v>98</v>
      </c>
      <c r="B52" s="81" t="s">
        <v>62</v>
      </c>
      <c r="C52" s="81" t="s">
        <v>62</v>
      </c>
      <c r="D52" s="81" t="s">
        <v>63</v>
      </c>
      <c r="E52" s="74" t="s">
        <v>64</v>
      </c>
      <c r="F52" s="74">
        <v>111</v>
      </c>
      <c r="G52" s="75">
        <v>100</v>
      </c>
      <c r="H52" s="55">
        <v>2</v>
      </c>
      <c r="I52" s="72">
        <v>2</v>
      </c>
      <c r="J52" s="72">
        <v>8</v>
      </c>
      <c r="K52" s="72">
        <v>7</v>
      </c>
      <c r="L52" s="72">
        <v>4</v>
      </c>
      <c r="M52" s="76"/>
      <c r="N52" s="77">
        <v>77520</v>
      </c>
      <c r="O52" s="77">
        <f>77520+16922-M52</f>
        <v>94442</v>
      </c>
      <c r="P52" s="22"/>
      <c r="V52" s="82"/>
    </row>
    <row r="53" spans="1:22" x14ac:dyDescent="0.25">
      <c r="A53" s="72">
        <v>98</v>
      </c>
      <c r="B53" s="81" t="s">
        <v>62</v>
      </c>
      <c r="C53" s="81" t="s">
        <v>62</v>
      </c>
      <c r="D53" s="81" t="s">
        <v>63</v>
      </c>
      <c r="E53" s="74" t="s">
        <v>64</v>
      </c>
      <c r="F53" s="74">
        <v>111</v>
      </c>
      <c r="G53" s="75">
        <v>100</v>
      </c>
      <c r="H53" s="55">
        <v>2</v>
      </c>
      <c r="I53" s="72">
        <v>2</v>
      </c>
      <c r="J53" s="72">
        <v>8</v>
      </c>
      <c r="K53" s="72">
        <v>7</v>
      </c>
      <c r="L53" s="72">
        <v>5</v>
      </c>
      <c r="M53" s="76"/>
      <c r="N53" s="77">
        <v>210880.66</v>
      </c>
      <c r="O53" s="77">
        <f>+N53-M53</f>
        <v>210880.66</v>
      </c>
      <c r="P53" s="22"/>
    </row>
    <row r="54" spans="1:22" x14ac:dyDescent="0.25">
      <c r="A54" s="72">
        <v>98</v>
      </c>
      <c r="B54" s="81" t="s">
        <v>62</v>
      </c>
      <c r="C54" s="81" t="s">
        <v>62</v>
      </c>
      <c r="D54" s="81" t="s">
        <v>63</v>
      </c>
      <c r="E54" s="74" t="s">
        <v>64</v>
      </c>
      <c r="F54" s="74">
        <v>111</v>
      </c>
      <c r="G54" s="75">
        <v>100</v>
      </c>
      <c r="H54" s="55">
        <v>2</v>
      </c>
      <c r="I54" s="72">
        <v>2</v>
      </c>
      <c r="J54" s="72">
        <v>8</v>
      </c>
      <c r="K54" s="72">
        <v>7</v>
      </c>
      <c r="L54" s="72">
        <v>6</v>
      </c>
      <c r="M54" s="76">
        <f>11212.5+1254.17+1000+56000+1250+10000+12222.5+1800+100800+40365+2250+18000+22000.5+130272+173814+55196+27184.81</f>
        <v>664621.48</v>
      </c>
      <c r="N54" s="76">
        <v>5325653.93</v>
      </c>
      <c r="O54" s="77">
        <f>5325654+2883543-M54-12389-1</f>
        <v>7532185.5199999996</v>
      </c>
      <c r="P54" s="22"/>
      <c r="S54" s="37"/>
    </row>
    <row r="55" spans="1:22" x14ac:dyDescent="0.25">
      <c r="A55" s="72">
        <v>98</v>
      </c>
      <c r="B55" s="81" t="s">
        <v>62</v>
      </c>
      <c r="C55" s="81" t="s">
        <v>62</v>
      </c>
      <c r="D55" s="81" t="s">
        <v>63</v>
      </c>
      <c r="E55" s="74" t="s">
        <v>64</v>
      </c>
      <c r="F55" s="74">
        <v>111</v>
      </c>
      <c r="G55" s="75">
        <v>100</v>
      </c>
      <c r="H55" s="55">
        <v>2</v>
      </c>
      <c r="I55" s="72">
        <v>2</v>
      </c>
      <c r="J55" s="72">
        <v>9</v>
      </c>
      <c r="K55" s="72">
        <v>2</v>
      </c>
      <c r="L55" s="72">
        <v>1</v>
      </c>
      <c r="M55" s="76"/>
      <c r="N55" s="77">
        <v>374672.41</v>
      </c>
      <c r="O55" s="77">
        <f>N55+2265-M55</f>
        <v>376937.41</v>
      </c>
      <c r="P55" s="22"/>
    </row>
    <row r="56" spans="1:22" x14ac:dyDescent="0.25">
      <c r="A56" s="72">
        <v>98</v>
      </c>
      <c r="B56" s="81" t="s">
        <v>62</v>
      </c>
      <c r="C56" s="81" t="s">
        <v>62</v>
      </c>
      <c r="D56" s="81" t="s">
        <v>63</v>
      </c>
      <c r="E56" s="74" t="s">
        <v>64</v>
      </c>
      <c r="F56" s="74">
        <v>111</v>
      </c>
      <c r="G56" s="75">
        <v>100</v>
      </c>
      <c r="H56" s="55">
        <v>2</v>
      </c>
      <c r="I56" s="72">
        <v>3</v>
      </c>
      <c r="J56" s="72">
        <v>1</v>
      </c>
      <c r="K56" s="72">
        <v>1</v>
      </c>
      <c r="L56" s="72">
        <v>1</v>
      </c>
      <c r="M56" s="76"/>
      <c r="N56" s="77">
        <v>0</v>
      </c>
      <c r="O56" s="77">
        <v>0</v>
      </c>
      <c r="P56" s="22"/>
    </row>
    <row r="57" spans="1:22" x14ac:dyDescent="0.25">
      <c r="A57" s="72">
        <v>98</v>
      </c>
      <c r="B57" s="81" t="s">
        <v>62</v>
      </c>
      <c r="C57" s="81" t="s">
        <v>62</v>
      </c>
      <c r="D57" s="81" t="s">
        <v>63</v>
      </c>
      <c r="E57" s="74" t="s">
        <v>64</v>
      </c>
      <c r="F57" s="74">
        <v>111</v>
      </c>
      <c r="G57" s="75">
        <v>100</v>
      </c>
      <c r="H57" s="55">
        <v>2</v>
      </c>
      <c r="I57" s="72">
        <v>3</v>
      </c>
      <c r="J57" s="72">
        <v>2</v>
      </c>
      <c r="K57" s="72">
        <v>3</v>
      </c>
      <c r="L57" s="72"/>
      <c r="M57" s="76">
        <v>0</v>
      </c>
      <c r="N57" s="77">
        <v>0</v>
      </c>
      <c r="O57" s="77">
        <f>+N57-M57</f>
        <v>0</v>
      </c>
      <c r="P57" s="22"/>
    </row>
    <row r="58" spans="1:22" x14ac:dyDescent="0.25">
      <c r="A58" s="72">
        <v>98</v>
      </c>
      <c r="B58" s="81"/>
      <c r="C58" s="81"/>
      <c r="D58" s="81"/>
      <c r="E58" s="74"/>
      <c r="F58" s="74"/>
      <c r="G58" s="75"/>
      <c r="H58" s="55">
        <v>2</v>
      </c>
      <c r="I58" s="72">
        <v>3</v>
      </c>
      <c r="J58" s="72">
        <v>3</v>
      </c>
      <c r="K58" s="72">
        <v>1</v>
      </c>
      <c r="L58" s="72"/>
      <c r="M58" s="76">
        <v>0</v>
      </c>
      <c r="N58" s="77">
        <v>0</v>
      </c>
      <c r="O58" s="77">
        <f>+N58-M58</f>
        <v>0</v>
      </c>
      <c r="P58" s="22"/>
    </row>
    <row r="59" spans="1:22" x14ac:dyDescent="0.25">
      <c r="A59" s="72">
        <v>98</v>
      </c>
      <c r="B59" s="81"/>
      <c r="C59" s="81"/>
      <c r="D59" s="81"/>
      <c r="E59" s="74"/>
      <c r="F59" s="74"/>
      <c r="G59" s="75"/>
      <c r="H59" s="55">
        <v>2</v>
      </c>
      <c r="I59" s="72">
        <v>3</v>
      </c>
      <c r="J59" s="72">
        <v>3</v>
      </c>
      <c r="K59" s="72">
        <v>2</v>
      </c>
      <c r="L59" s="72"/>
      <c r="M59" s="76">
        <v>0</v>
      </c>
      <c r="N59" s="77">
        <v>0</v>
      </c>
      <c r="O59" s="77">
        <v>0</v>
      </c>
      <c r="P59" s="22"/>
    </row>
    <row r="60" spans="1:22" x14ac:dyDescent="0.25">
      <c r="A60" s="72">
        <v>98</v>
      </c>
      <c r="B60" s="81"/>
      <c r="C60" s="81"/>
      <c r="D60" s="81"/>
      <c r="E60" s="74"/>
      <c r="F60" s="74"/>
      <c r="G60" s="75"/>
      <c r="H60" s="55">
        <v>2</v>
      </c>
      <c r="I60" s="72">
        <v>3</v>
      </c>
      <c r="J60" s="72">
        <v>3</v>
      </c>
      <c r="K60" s="72">
        <v>3</v>
      </c>
      <c r="L60" s="72"/>
      <c r="M60" s="76">
        <v>0</v>
      </c>
      <c r="N60" s="77">
        <v>0</v>
      </c>
      <c r="O60" s="77">
        <f>+N60-M60</f>
        <v>0</v>
      </c>
      <c r="P60" s="22"/>
    </row>
    <row r="61" spans="1:22" x14ac:dyDescent="0.25">
      <c r="A61" s="72">
        <v>98</v>
      </c>
      <c r="B61" s="81" t="s">
        <v>62</v>
      </c>
      <c r="C61" s="81" t="s">
        <v>62</v>
      </c>
      <c r="D61" s="81" t="s">
        <v>63</v>
      </c>
      <c r="E61" s="74" t="s">
        <v>64</v>
      </c>
      <c r="F61" s="74">
        <v>111</v>
      </c>
      <c r="G61" s="75">
        <v>100</v>
      </c>
      <c r="H61" s="55">
        <v>2</v>
      </c>
      <c r="I61" s="72">
        <v>3</v>
      </c>
      <c r="J61" s="72">
        <v>3</v>
      </c>
      <c r="K61" s="72">
        <v>4</v>
      </c>
      <c r="L61" s="72"/>
      <c r="M61" s="76">
        <v>0</v>
      </c>
      <c r="N61" s="77">
        <v>0</v>
      </c>
      <c r="O61" s="77">
        <f>+N61-M61</f>
        <v>0</v>
      </c>
      <c r="P61" s="22"/>
    </row>
    <row r="62" spans="1:22" x14ac:dyDescent="0.25">
      <c r="A62" s="72">
        <v>98</v>
      </c>
      <c r="B62" s="81" t="s">
        <v>62</v>
      </c>
      <c r="C62" s="81" t="s">
        <v>62</v>
      </c>
      <c r="D62" s="81" t="s">
        <v>63</v>
      </c>
      <c r="E62" s="74" t="s">
        <v>64</v>
      </c>
      <c r="F62" s="74">
        <v>111</v>
      </c>
      <c r="G62" s="75">
        <v>100</v>
      </c>
      <c r="H62" s="55">
        <v>2</v>
      </c>
      <c r="I62" s="72">
        <v>3</v>
      </c>
      <c r="J62" s="72">
        <v>7</v>
      </c>
      <c r="K62" s="72">
        <v>1</v>
      </c>
      <c r="L62" s="72">
        <v>1</v>
      </c>
      <c r="M62" s="76">
        <v>0</v>
      </c>
      <c r="N62" s="77">
        <v>200000</v>
      </c>
      <c r="O62" s="77">
        <f>+N62-M62</f>
        <v>200000</v>
      </c>
      <c r="P62" s="22"/>
    </row>
    <row r="63" spans="1:22" x14ac:dyDescent="0.25">
      <c r="A63" s="72">
        <v>98</v>
      </c>
      <c r="B63" s="81" t="s">
        <v>62</v>
      </c>
      <c r="C63" s="81" t="s">
        <v>62</v>
      </c>
      <c r="D63" s="81" t="s">
        <v>63</v>
      </c>
      <c r="E63" s="74" t="s">
        <v>64</v>
      </c>
      <c r="F63" s="74">
        <v>111</v>
      </c>
      <c r="G63" s="75">
        <v>100</v>
      </c>
      <c r="H63" s="55">
        <v>2</v>
      </c>
      <c r="I63" s="72">
        <v>3</v>
      </c>
      <c r="J63" s="72">
        <v>9</v>
      </c>
      <c r="K63" s="72">
        <v>1</v>
      </c>
      <c r="L63" s="72"/>
      <c r="M63" s="76">
        <v>0</v>
      </c>
      <c r="N63" s="77">
        <v>0</v>
      </c>
      <c r="O63" s="77">
        <f>+N63-M63</f>
        <v>0</v>
      </c>
      <c r="P63" s="22" t="s">
        <v>65</v>
      </c>
      <c r="Q63" t="s">
        <v>66</v>
      </c>
    </row>
    <row r="64" spans="1:22" x14ac:dyDescent="0.25">
      <c r="A64" s="72">
        <v>98</v>
      </c>
      <c r="B64" s="81" t="s">
        <v>62</v>
      </c>
      <c r="C64" s="81" t="s">
        <v>62</v>
      </c>
      <c r="D64" s="81" t="s">
        <v>63</v>
      </c>
      <c r="E64" s="74" t="s">
        <v>64</v>
      </c>
      <c r="F64" s="74">
        <v>111</v>
      </c>
      <c r="G64" s="75">
        <v>100</v>
      </c>
      <c r="H64" s="55">
        <v>2</v>
      </c>
      <c r="I64" s="72">
        <v>3</v>
      </c>
      <c r="J64" s="72">
        <v>9</v>
      </c>
      <c r="K64" s="72">
        <v>2</v>
      </c>
      <c r="L64" s="72"/>
      <c r="M64" s="76">
        <v>5875</v>
      </c>
      <c r="N64" s="77">
        <v>321385.15999999997</v>
      </c>
      <c r="O64" s="77">
        <f>321385+3341-M64</f>
        <v>318851</v>
      </c>
      <c r="P64" s="83">
        <v>49</v>
      </c>
      <c r="Q64" s="19">
        <v>3000</v>
      </c>
      <c r="R64" t="s">
        <v>67</v>
      </c>
    </row>
    <row r="65" spans="1:23" x14ac:dyDescent="0.25">
      <c r="A65" s="72">
        <v>98</v>
      </c>
      <c r="B65" s="81" t="s">
        <v>62</v>
      </c>
      <c r="C65" s="81" t="s">
        <v>62</v>
      </c>
      <c r="D65" s="81" t="s">
        <v>63</v>
      </c>
      <c r="E65" s="74" t="s">
        <v>64</v>
      </c>
      <c r="F65" s="74">
        <v>111</v>
      </c>
      <c r="G65" s="75">
        <v>100</v>
      </c>
      <c r="H65" s="55">
        <v>2</v>
      </c>
      <c r="I65" s="72">
        <v>3</v>
      </c>
      <c r="J65" s="72">
        <v>9</v>
      </c>
      <c r="K65" s="72">
        <v>5</v>
      </c>
      <c r="L65" s="72"/>
      <c r="M65" s="76">
        <v>0</v>
      </c>
      <c r="N65" s="77">
        <v>36564.22</v>
      </c>
      <c r="O65" s="77">
        <f>N65-M65</f>
        <v>36564.22</v>
      </c>
      <c r="P65" s="83">
        <v>48</v>
      </c>
      <c r="Q65" s="19">
        <v>1000</v>
      </c>
    </row>
    <row r="66" spans="1:23" x14ac:dyDescent="0.25">
      <c r="A66" s="72">
        <v>98</v>
      </c>
      <c r="B66" s="81"/>
      <c r="C66" s="81"/>
      <c r="D66" s="81"/>
      <c r="E66" s="74"/>
      <c r="F66" s="74"/>
      <c r="G66" s="75"/>
      <c r="H66" s="55">
        <v>2</v>
      </c>
      <c r="I66" s="72">
        <v>3</v>
      </c>
      <c r="J66" s="72">
        <v>9</v>
      </c>
      <c r="K66" s="72">
        <v>8</v>
      </c>
      <c r="L66" s="72"/>
      <c r="M66" s="76">
        <v>0</v>
      </c>
      <c r="N66" s="77">
        <v>6371.14</v>
      </c>
      <c r="O66" s="77">
        <f>6371-M66</f>
        <v>6371</v>
      </c>
      <c r="P66" s="83">
        <v>37</v>
      </c>
      <c r="Q66" s="19">
        <v>2028.79</v>
      </c>
    </row>
    <row r="67" spans="1:23" x14ac:dyDescent="0.25">
      <c r="A67" s="72">
        <v>98</v>
      </c>
      <c r="B67" s="81"/>
      <c r="C67" s="81"/>
      <c r="D67" s="81"/>
      <c r="E67" s="74"/>
      <c r="F67" s="74"/>
      <c r="G67" s="75"/>
      <c r="H67" s="55">
        <v>2</v>
      </c>
      <c r="I67" s="72">
        <v>3</v>
      </c>
      <c r="J67" s="72">
        <v>9</v>
      </c>
      <c r="K67" s="72">
        <v>9</v>
      </c>
      <c r="L67" s="72"/>
      <c r="M67" s="76">
        <v>0</v>
      </c>
      <c r="N67" s="77">
        <v>95503.66</v>
      </c>
      <c r="O67" s="77">
        <f>N67-M67</f>
        <v>95503.66</v>
      </c>
      <c r="P67" s="83"/>
      <c r="Q67" s="19"/>
      <c r="T67" s="37"/>
      <c r="V67" s="82"/>
    </row>
    <row r="68" spans="1:23" x14ac:dyDescent="0.25">
      <c r="A68" s="72">
        <v>98</v>
      </c>
      <c r="B68" s="81" t="s">
        <v>62</v>
      </c>
      <c r="C68" s="81" t="s">
        <v>62</v>
      </c>
      <c r="D68" s="81" t="s">
        <v>63</v>
      </c>
      <c r="E68" s="74" t="s">
        <v>64</v>
      </c>
      <c r="F68" s="74">
        <v>111</v>
      </c>
      <c r="G68" s="75">
        <v>100</v>
      </c>
      <c r="H68" s="55">
        <v>2</v>
      </c>
      <c r="I68" s="72">
        <v>6</v>
      </c>
      <c r="J68" s="72">
        <v>1</v>
      </c>
      <c r="K68" s="72">
        <v>1</v>
      </c>
      <c r="L68" s="72"/>
      <c r="M68" s="76">
        <v>0</v>
      </c>
      <c r="N68" s="76">
        <v>0</v>
      </c>
      <c r="O68" s="77">
        <v>0</v>
      </c>
      <c r="P68" s="83"/>
      <c r="Q68" s="19"/>
      <c r="W68" s="18"/>
    </row>
    <row r="69" spans="1:23" x14ac:dyDescent="0.25">
      <c r="A69" s="72">
        <v>98</v>
      </c>
      <c r="B69" s="81" t="s">
        <v>62</v>
      </c>
      <c r="C69" s="81" t="s">
        <v>62</v>
      </c>
      <c r="D69" s="81" t="s">
        <v>63</v>
      </c>
      <c r="E69" s="74" t="s">
        <v>64</v>
      </c>
      <c r="F69" s="74">
        <v>111</v>
      </c>
      <c r="G69" s="75">
        <v>100</v>
      </c>
      <c r="H69" s="55">
        <v>2</v>
      </c>
      <c r="I69" s="72">
        <v>6</v>
      </c>
      <c r="J69" s="72">
        <v>1</v>
      </c>
      <c r="K69" s="72">
        <v>4</v>
      </c>
      <c r="L69" s="72"/>
      <c r="M69" s="76">
        <v>0</v>
      </c>
      <c r="N69" s="76">
        <v>94447.57</v>
      </c>
      <c r="O69" s="76">
        <f>+N69-M69</f>
        <v>94447.57</v>
      </c>
      <c r="P69" s="83">
        <v>58</v>
      </c>
      <c r="Q69" s="19">
        <v>19067.8</v>
      </c>
    </row>
    <row r="70" spans="1:23" x14ac:dyDescent="0.25">
      <c r="A70" s="72">
        <v>98</v>
      </c>
      <c r="B70" s="81"/>
      <c r="C70" s="81"/>
      <c r="D70" s="81"/>
      <c r="E70" s="74"/>
      <c r="F70" s="74"/>
      <c r="G70" s="75"/>
      <c r="H70" s="55">
        <v>2</v>
      </c>
      <c r="I70" s="72">
        <v>6</v>
      </c>
      <c r="J70" s="72">
        <v>1</v>
      </c>
      <c r="K70" s="72">
        <v>7</v>
      </c>
      <c r="L70" s="72"/>
      <c r="M70" s="76">
        <v>0</v>
      </c>
      <c r="N70" s="76">
        <v>0</v>
      </c>
      <c r="O70" s="76">
        <f>+N70-M70</f>
        <v>0</v>
      </c>
      <c r="P70" s="83"/>
      <c r="Q70" s="19"/>
    </row>
    <row r="71" spans="1:23" x14ac:dyDescent="0.25">
      <c r="A71" s="72">
        <v>98</v>
      </c>
      <c r="B71" s="81" t="s">
        <v>62</v>
      </c>
      <c r="C71" s="81" t="s">
        <v>62</v>
      </c>
      <c r="D71" s="81" t="s">
        <v>63</v>
      </c>
      <c r="E71" s="74" t="s">
        <v>64</v>
      </c>
      <c r="F71" s="74">
        <v>111</v>
      </c>
      <c r="G71" s="75">
        <v>100</v>
      </c>
      <c r="H71" s="55">
        <v>2</v>
      </c>
      <c r="I71" s="72">
        <v>6</v>
      </c>
      <c r="J71" s="72">
        <v>1</v>
      </c>
      <c r="K71" s="72">
        <v>8</v>
      </c>
      <c r="L71" s="72"/>
      <c r="M71" s="76">
        <v>0</v>
      </c>
      <c r="N71" s="76"/>
      <c r="O71" s="76">
        <f>+N71-M71</f>
        <v>0</v>
      </c>
      <c r="P71" s="83">
        <v>58</v>
      </c>
      <c r="Q71" s="19">
        <v>19067.8</v>
      </c>
      <c r="U71" s="84"/>
    </row>
    <row r="72" spans="1:23" x14ac:dyDescent="0.25">
      <c r="A72" s="72">
        <v>98</v>
      </c>
      <c r="B72" s="81"/>
      <c r="C72" s="81"/>
      <c r="D72" s="81"/>
      <c r="E72" s="74"/>
      <c r="F72" s="74"/>
      <c r="G72" s="75"/>
      <c r="H72" s="55">
        <v>2</v>
      </c>
      <c r="I72" s="72">
        <v>6</v>
      </c>
      <c r="J72" s="72">
        <v>1</v>
      </c>
      <c r="K72" s="72">
        <v>9</v>
      </c>
      <c r="L72" s="72"/>
      <c r="M72" s="76">
        <v>0</v>
      </c>
      <c r="N72" s="76">
        <v>8385</v>
      </c>
      <c r="O72" s="76">
        <f>+N72-M72</f>
        <v>8385</v>
      </c>
      <c r="P72" s="83">
        <v>58</v>
      </c>
      <c r="Q72" s="19">
        <v>19067.8</v>
      </c>
    </row>
    <row r="73" spans="1:23" x14ac:dyDescent="0.25">
      <c r="A73" s="72">
        <v>98</v>
      </c>
      <c r="B73" s="81"/>
      <c r="C73" s="81"/>
      <c r="D73" s="81"/>
      <c r="E73" s="74"/>
      <c r="F73" s="74"/>
      <c r="G73" s="75"/>
      <c r="H73" s="55">
        <v>2</v>
      </c>
      <c r="I73" s="72">
        <v>6</v>
      </c>
      <c r="J73" s="72">
        <v>8</v>
      </c>
      <c r="K73" s="72">
        <v>8</v>
      </c>
      <c r="L73" s="72"/>
      <c r="M73" s="76">
        <v>0</v>
      </c>
      <c r="N73" s="76">
        <v>74106.720000000001</v>
      </c>
      <c r="O73" s="76">
        <f>+N73-M73</f>
        <v>74106.720000000001</v>
      </c>
      <c r="P73" s="83"/>
      <c r="Q73" s="19"/>
      <c r="V73" s="18"/>
    </row>
    <row r="74" spans="1:23" x14ac:dyDescent="0.25">
      <c r="A74" s="72">
        <v>98</v>
      </c>
      <c r="B74" s="81" t="s">
        <v>62</v>
      </c>
      <c r="C74" s="81" t="s">
        <v>62</v>
      </c>
      <c r="D74" s="81" t="s">
        <v>63</v>
      </c>
      <c r="E74" s="74" t="s">
        <v>64</v>
      </c>
      <c r="F74" s="74">
        <v>111</v>
      </c>
      <c r="G74" s="75">
        <v>100</v>
      </c>
      <c r="H74" s="55">
        <v>2</v>
      </c>
      <c r="I74" s="72">
        <v>6</v>
      </c>
      <c r="J74" s="72">
        <v>2</v>
      </c>
      <c r="K74" s="72">
        <v>3</v>
      </c>
      <c r="L74" s="72"/>
      <c r="M74" s="76">
        <v>0</v>
      </c>
      <c r="N74" s="77"/>
      <c r="O74" s="77">
        <v>0</v>
      </c>
      <c r="P74" s="83"/>
      <c r="Q74" s="19"/>
      <c r="V74" s="82"/>
    </row>
    <row r="75" spans="1:23" ht="15.75" thickBot="1" x14ac:dyDescent="0.3">
      <c r="A75" s="85" t="s">
        <v>68</v>
      </c>
      <c r="B75" s="73"/>
      <c r="C75" s="73"/>
      <c r="D75" s="73"/>
      <c r="E75" s="74"/>
      <c r="F75" s="74"/>
      <c r="H75" s="55">
        <v>4</v>
      </c>
      <c r="I75" s="72">
        <v>2</v>
      </c>
      <c r="J75" s="72">
        <v>1</v>
      </c>
      <c r="K75" s="72">
        <v>1</v>
      </c>
      <c r="L75" s="72">
        <v>1</v>
      </c>
      <c r="M75" s="76">
        <v>0</v>
      </c>
      <c r="N75" s="86"/>
      <c r="O75" s="87">
        <f>+'[2]Calculo Variaciones DigePrep.'!D93</f>
        <v>-2881447.4299999997</v>
      </c>
      <c r="P75" s="83">
        <v>63</v>
      </c>
      <c r="Q75" s="19">
        <v>4795.1499999999996</v>
      </c>
    </row>
    <row r="76" spans="1:23" ht="15.75" thickBot="1" x14ac:dyDescent="0.3">
      <c r="A76" s="88"/>
      <c r="B76" s="89"/>
      <c r="C76" s="89"/>
      <c r="D76" s="89"/>
      <c r="E76" s="90"/>
      <c r="F76" s="90"/>
      <c r="G76" s="39"/>
      <c r="H76" s="91"/>
      <c r="I76" s="92"/>
      <c r="J76" s="92"/>
      <c r="K76" s="92"/>
      <c r="L76" s="92"/>
      <c r="M76" s="93"/>
      <c r="N76" s="94"/>
      <c r="O76" s="95"/>
      <c r="P76" s="83">
        <v>82</v>
      </c>
      <c r="Q76" s="19">
        <v>481.65</v>
      </c>
      <c r="U76" s="19"/>
    </row>
    <row r="77" spans="1:23" ht="15.75" thickBot="1" x14ac:dyDescent="0.3">
      <c r="A77" s="96" t="s">
        <v>69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8"/>
      <c r="M77" s="99">
        <f>SUM(M9:M75)</f>
        <v>1563991</v>
      </c>
      <c r="N77" s="99">
        <f>SUM(N9:N76)</f>
        <v>34073025.489999995</v>
      </c>
      <c r="O77" s="99">
        <f>SUM(O9:O76)</f>
        <v>34073024.809999987</v>
      </c>
      <c r="P77" s="83">
        <v>92</v>
      </c>
      <c r="Q77" s="19">
        <v>2127</v>
      </c>
      <c r="T77" s="18"/>
      <c r="U77" s="19"/>
      <c r="V77" s="19"/>
    </row>
    <row r="78" spans="1:23" ht="15.75" thickTop="1" x14ac:dyDescent="0.25">
      <c r="B78" s="100"/>
      <c r="C78" s="73"/>
      <c r="G78" s="101"/>
      <c r="H78" s="101"/>
      <c r="I78" s="101"/>
      <c r="J78" s="101"/>
      <c r="K78" s="101"/>
      <c r="L78" s="101"/>
      <c r="M78" s="102"/>
      <c r="N78" s="103"/>
      <c r="O78" s="103"/>
      <c r="P78" s="104"/>
      <c r="Q78" s="19">
        <f>SUM(Q64:Q77)</f>
        <v>70635.989999999991</v>
      </c>
      <c r="T78" s="18"/>
      <c r="U78" s="19"/>
      <c r="V78" s="19"/>
    </row>
    <row r="79" spans="1:23" x14ac:dyDescent="0.25">
      <c r="M79" s="105"/>
      <c r="N79" s="18"/>
      <c r="S79" s="22"/>
      <c r="T79" s="18"/>
      <c r="V79" s="22"/>
    </row>
    <row r="80" spans="1:23" ht="15.75" x14ac:dyDescent="0.25">
      <c r="H80" s="29" t="s">
        <v>70</v>
      </c>
      <c r="K80" s="30"/>
      <c r="L80" s="30"/>
      <c r="M80" s="30"/>
      <c r="O80" s="18"/>
      <c r="S80" s="18"/>
      <c r="T80" s="19"/>
    </row>
    <row r="81" spans="1:21" ht="15.75" x14ac:dyDescent="0.25">
      <c r="H81" s="29" t="s">
        <v>32</v>
      </c>
      <c r="K81" s="31" t="s">
        <v>33</v>
      </c>
      <c r="L81" s="31"/>
      <c r="M81" s="31"/>
      <c r="O81" s="18"/>
      <c r="S81" s="19"/>
      <c r="T81" s="19"/>
    </row>
    <row r="82" spans="1:21" ht="15.75" x14ac:dyDescent="0.25">
      <c r="B82" s="38"/>
      <c r="C82" s="55"/>
      <c r="D82" s="106" t="s">
        <v>71</v>
      </c>
      <c r="E82" s="38"/>
      <c r="F82" s="55"/>
      <c r="H82" s="32"/>
      <c r="K82" s="33"/>
      <c r="M82"/>
      <c r="N82" s="18"/>
      <c r="O82" s="18"/>
      <c r="S82" s="22"/>
      <c r="T82" s="107"/>
    </row>
    <row r="83" spans="1:21" ht="15.75" x14ac:dyDescent="0.25">
      <c r="B83" s="38"/>
      <c r="C83" s="55"/>
      <c r="D83" s="106" t="s">
        <v>72</v>
      </c>
      <c r="E83" s="38"/>
      <c r="F83" s="55"/>
      <c r="H83" s="32"/>
      <c r="M83"/>
      <c r="S83" s="22"/>
    </row>
    <row r="84" spans="1:21" ht="15.75" x14ac:dyDescent="0.25">
      <c r="B84" s="38"/>
      <c r="C84" s="55"/>
      <c r="D84" s="106" t="s">
        <v>73</v>
      </c>
      <c r="E84" s="38"/>
      <c r="F84" s="55"/>
      <c r="H84" s="29" t="s">
        <v>70</v>
      </c>
      <c r="K84" s="30"/>
      <c r="L84" s="30"/>
      <c r="M84" s="30"/>
      <c r="S84" s="22"/>
    </row>
    <row r="85" spans="1:21" ht="15.75" x14ac:dyDescent="0.25">
      <c r="H85" s="29" t="s">
        <v>34</v>
      </c>
      <c r="K85" s="34" t="s">
        <v>35</v>
      </c>
      <c r="L85" s="34"/>
      <c r="M85" s="34"/>
      <c r="S85" s="22"/>
      <c r="U85" s="19"/>
    </row>
    <row r="86" spans="1:21" x14ac:dyDescent="0.25">
      <c r="O86" s="19"/>
    </row>
    <row r="87" spans="1:21" x14ac:dyDescent="0.25">
      <c r="O87" s="19"/>
      <c r="U87" s="19"/>
    </row>
    <row r="88" spans="1:21" x14ac:dyDescent="0.25">
      <c r="M88" s="108"/>
      <c r="N88" s="22"/>
      <c r="U88" s="19"/>
    </row>
    <row r="89" spans="1:21" x14ac:dyDescent="0.25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M89" s="108"/>
      <c r="N89" s="110"/>
      <c r="U89" s="18"/>
    </row>
    <row r="90" spans="1:21" x14ac:dyDescent="0.25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N90" s="22"/>
      <c r="U90" s="18"/>
    </row>
    <row r="91" spans="1:21" x14ac:dyDescent="0.25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M91" s="108"/>
      <c r="N91" s="22"/>
    </row>
    <row r="92" spans="1:21" x14ac:dyDescent="0.25">
      <c r="N92" s="104"/>
      <c r="U92" s="18"/>
    </row>
  </sheetData>
  <mergeCells count="10">
    <mergeCell ref="A77:K77"/>
    <mergeCell ref="K81:M81"/>
    <mergeCell ref="K85:M85"/>
    <mergeCell ref="A1:O1"/>
    <mergeCell ref="A2:O2"/>
    <mergeCell ref="A3:O3"/>
    <mergeCell ref="A6:K6"/>
    <mergeCell ref="M6:O6"/>
    <mergeCell ref="A7:G7"/>
    <mergeCell ref="I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5517-3829-4888-B9BF-61BA6781F42F}">
  <dimension ref="A1:L47"/>
  <sheetViews>
    <sheetView topLeftCell="A37" workbookViewId="0">
      <selection activeCell="F9" sqref="F9"/>
    </sheetView>
  </sheetViews>
  <sheetFormatPr baseColWidth="10" defaultColWidth="11.42578125" defaultRowHeight="15" x14ac:dyDescent="0.25"/>
  <cols>
    <col min="1" max="1" width="9.28515625" customWidth="1"/>
    <col min="2" max="2" width="12.28515625" customWidth="1"/>
    <col min="3" max="3" width="12.85546875" customWidth="1"/>
    <col min="4" max="4" width="16.85546875" customWidth="1"/>
    <col min="5" max="5" width="37.28515625" customWidth="1"/>
    <col min="6" max="6" width="21.7109375" customWidth="1"/>
    <col min="7" max="7" width="20.140625" customWidth="1"/>
    <col min="8" max="8" width="17.42578125" customWidth="1"/>
    <col min="9" max="9" width="8" customWidth="1"/>
    <col min="10" max="10" width="10.85546875" bestFit="1" customWidth="1"/>
    <col min="11" max="11" width="14.85546875" bestFit="1" customWidth="1"/>
    <col min="257" max="257" width="9.28515625" customWidth="1"/>
    <col min="258" max="258" width="9.85546875" customWidth="1"/>
    <col min="259" max="259" width="12.85546875" customWidth="1"/>
    <col min="261" max="261" width="47.140625" customWidth="1"/>
    <col min="262" max="262" width="17.42578125" customWidth="1"/>
    <col min="263" max="263" width="14.85546875" customWidth="1"/>
    <col min="264" max="264" width="17.42578125" bestFit="1" customWidth="1"/>
    <col min="265" max="265" width="8" customWidth="1"/>
    <col min="266" max="266" width="10.85546875" bestFit="1" customWidth="1"/>
    <col min="513" max="513" width="9.28515625" customWidth="1"/>
    <col min="514" max="514" width="9.85546875" customWidth="1"/>
    <col min="515" max="515" width="12.85546875" customWidth="1"/>
    <col min="517" max="517" width="47.140625" customWidth="1"/>
    <col min="518" max="518" width="17.42578125" customWidth="1"/>
    <col min="519" max="519" width="14.85546875" customWidth="1"/>
    <col min="520" max="520" width="17.42578125" bestFit="1" customWidth="1"/>
    <col min="521" max="521" width="8" customWidth="1"/>
    <col min="522" max="522" width="10.85546875" bestFit="1" customWidth="1"/>
    <col min="769" max="769" width="9.28515625" customWidth="1"/>
    <col min="770" max="770" width="9.85546875" customWidth="1"/>
    <col min="771" max="771" width="12.85546875" customWidth="1"/>
    <col min="773" max="773" width="47.140625" customWidth="1"/>
    <col min="774" max="774" width="17.42578125" customWidth="1"/>
    <col min="775" max="775" width="14.85546875" customWidth="1"/>
    <col min="776" max="776" width="17.42578125" bestFit="1" customWidth="1"/>
    <col min="777" max="777" width="8" customWidth="1"/>
    <col min="778" max="778" width="10.85546875" bestFit="1" customWidth="1"/>
    <col min="1025" max="1025" width="9.28515625" customWidth="1"/>
    <col min="1026" max="1026" width="9.85546875" customWidth="1"/>
    <col min="1027" max="1027" width="12.85546875" customWidth="1"/>
    <col min="1029" max="1029" width="47.140625" customWidth="1"/>
    <col min="1030" max="1030" width="17.42578125" customWidth="1"/>
    <col min="1031" max="1031" width="14.85546875" customWidth="1"/>
    <col min="1032" max="1032" width="17.42578125" bestFit="1" customWidth="1"/>
    <col min="1033" max="1033" width="8" customWidth="1"/>
    <col min="1034" max="1034" width="10.85546875" bestFit="1" customWidth="1"/>
    <col min="1281" max="1281" width="9.28515625" customWidth="1"/>
    <col min="1282" max="1282" width="9.85546875" customWidth="1"/>
    <col min="1283" max="1283" width="12.85546875" customWidth="1"/>
    <col min="1285" max="1285" width="47.140625" customWidth="1"/>
    <col min="1286" max="1286" width="17.42578125" customWidth="1"/>
    <col min="1287" max="1287" width="14.85546875" customWidth="1"/>
    <col min="1288" max="1288" width="17.42578125" bestFit="1" customWidth="1"/>
    <col min="1289" max="1289" width="8" customWidth="1"/>
    <col min="1290" max="1290" width="10.85546875" bestFit="1" customWidth="1"/>
    <col min="1537" max="1537" width="9.28515625" customWidth="1"/>
    <col min="1538" max="1538" width="9.85546875" customWidth="1"/>
    <col min="1539" max="1539" width="12.85546875" customWidth="1"/>
    <col min="1541" max="1541" width="47.140625" customWidth="1"/>
    <col min="1542" max="1542" width="17.42578125" customWidth="1"/>
    <col min="1543" max="1543" width="14.85546875" customWidth="1"/>
    <col min="1544" max="1544" width="17.42578125" bestFit="1" customWidth="1"/>
    <col min="1545" max="1545" width="8" customWidth="1"/>
    <col min="1546" max="1546" width="10.85546875" bestFit="1" customWidth="1"/>
    <col min="1793" max="1793" width="9.28515625" customWidth="1"/>
    <col min="1794" max="1794" width="9.85546875" customWidth="1"/>
    <col min="1795" max="1795" width="12.85546875" customWidth="1"/>
    <col min="1797" max="1797" width="47.140625" customWidth="1"/>
    <col min="1798" max="1798" width="17.42578125" customWidth="1"/>
    <col min="1799" max="1799" width="14.85546875" customWidth="1"/>
    <col min="1800" max="1800" width="17.42578125" bestFit="1" customWidth="1"/>
    <col min="1801" max="1801" width="8" customWidth="1"/>
    <col min="1802" max="1802" width="10.85546875" bestFit="1" customWidth="1"/>
    <col min="2049" max="2049" width="9.28515625" customWidth="1"/>
    <col min="2050" max="2050" width="9.85546875" customWidth="1"/>
    <col min="2051" max="2051" width="12.85546875" customWidth="1"/>
    <col min="2053" max="2053" width="47.140625" customWidth="1"/>
    <col min="2054" max="2054" width="17.42578125" customWidth="1"/>
    <col min="2055" max="2055" width="14.85546875" customWidth="1"/>
    <col min="2056" max="2056" width="17.42578125" bestFit="1" customWidth="1"/>
    <col min="2057" max="2057" width="8" customWidth="1"/>
    <col min="2058" max="2058" width="10.85546875" bestFit="1" customWidth="1"/>
    <col min="2305" max="2305" width="9.28515625" customWidth="1"/>
    <col min="2306" max="2306" width="9.85546875" customWidth="1"/>
    <col min="2307" max="2307" width="12.85546875" customWidth="1"/>
    <col min="2309" max="2309" width="47.140625" customWidth="1"/>
    <col min="2310" max="2310" width="17.42578125" customWidth="1"/>
    <col min="2311" max="2311" width="14.85546875" customWidth="1"/>
    <col min="2312" max="2312" width="17.42578125" bestFit="1" customWidth="1"/>
    <col min="2313" max="2313" width="8" customWidth="1"/>
    <col min="2314" max="2314" width="10.85546875" bestFit="1" customWidth="1"/>
    <col min="2561" max="2561" width="9.28515625" customWidth="1"/>
    <col min="2562" max="2562" width="9.85546875" customWidth="1"/>
    <col min="2563" max="2563" width="12.85546875" customWidth="1"/>
    <col min="2565" max="2565" width="47.140625" customWidth="1"/>
    <col min="2566" max="2566" width="17.42578125" customWidth="1"/>
    <col min="2567" max="2567" width="14.85546875" customWidth="1"/>
    <col min="2568" max="2568" width="17.42578125" bestFit="1" customWidth="1"/>
    <col min="2569" max="2569" width="8" customWidth="1"/>
    <col min="2570" max="2570" width="10.85546875" bestFit="1" customWidth="1"/>
    <col min="2817" max="2817" width="9.28515625" customWidth="1"/>
    <col min="2818" max="2818" width="9.85546875" customWidth="1"/>
    <col min="2819" max="2819" width="12.85546875" customWidth="1"/>
    <col min="2821" max="2821" width="47.140625" customWidth="1"/>
    <col min="2822" max="2822" width="17.42578125" customWidth="1"/>
    <col min="2823" max="2823" width="14.85546875" customWidth="1"/>
    <col min="2824" max="2824" width="17.42578125" bestFit="1" customWidth="1"/>
    <col min="2825" max="2825" width="8" customWidth="1"/>
    <col min="2826" max="2826" width="10.85546875" bestFit="1" customWidth="1"/>
    <col min="3073" max="3073" width="9.28515625" customWidth="1"/>
    <col min="3074" max="3074" width="9.85546875" customWidth="1"/>
    <col min="3075" max="3075" width="12.85546875" customWidth="1"/>
    <col min="3077" max="3077" width="47.140625" customWidth="1"/>
    <col min="3078" max="3078" width="17.42578125" customWidth="1"/>
    <col min="3079" max="3079" width="14.85546875" customWidth="1"/>
    <col min="3080" max="3080" width="17.42578125" bestFit="1" customWidth="1"/>
    <col min="3081" max="3081" width="8" customWidth="1"/>
    <col min="3082" max="3082" width="10.85546875" bestFit="1" customWidth="1"/>
    <col min="3329" max="3329" width="9.28515625" customWidth="1"/>
    <col min="3330" max="3330" width="9.85546875" customWidth="1"/>
    <col min="3331" max="3331" width="12.85546875" customWidth="1"/>
    <col min="3333" max="3333" width="47.140625" customWidth="1"/>
    <col min="3334" max="3334" width="17.42578125" customWidth="1"/>
    <col min="3335" max="3335" width="14.85546875" customWidth="1"/>
    <col min="3336" max="3336" width="17.42578125" bestFit="1" customWidth="1"/>
    <col min="3337" max="3337" width="8" customWidth="1"/>
    <col min="3338" max="3338" width="10.85546875" bestFit="1" customWidth="1"/>
    <col min="3585" max="3585" width="9.28515625" customWidth="1"/>
    <col min="3586" max="3586" width="9.85546875" customWidth="1"/>
    <col min="3587" max="3587" width="12.85546875" customWidth="1"/>
    <col min="3589" max="3589" width="47.140625" customWidth="1"/>
    <col min="3590" max="3590" width="17.42578125" customWidth="1"/>
    <col min="3591" max="3591" width="14.85546875" customWidth="1"/>
    <col min="3592" max="3592" width="17.42578125" bestFit="1" customWidth="1"/>
    <col min="3593" max="3593" width="8" customWidth="1"/>
    <col min="3594" max="3594" width="10.85546875" bestFit="1" customWidth="1"/>
    <col min="3841" max="3841" width="9.28515625" customWidth="1"/>
    <col min="3842" max="3842" width="9.85546875" customWidth="1"/>
    <col min="3843" max="3843" width="12.85546875" customWidth="1"/>
    <col min="3845" max="3845" width="47.140625" customWidth="1"/>
    <col min="3846" max="3846" width="17.42578125" customWidth="1"/>
    <col min="3847" max="3847" width="14.85546875" customWidth="1"/>
    <col min="3848" max="3848" width="17.42578125" bestFit="1" customWidth="1"/>
    <col min="3849" max="3849" width="8" customWidth="1"/>
    <col min="3850" max="3850" width="10.85546875" bestFit="1" customWidth="1"/>
    <col min="4097" max="4097" width="9.28515625" customWidth="1"/>
    <col min="4098" max="4098" width="9.85546875" customWidth="1"/>
    <col min="4099" max="4099" width="12.85546875" customWidth="1"/>
    <col min="4101" max="4101" width="47.140625" customWidth="1"/>
    <col min="4102" max="4102" width="17.42578125" customWidth="1"/>
    <col min="4103" max="4103" width="14.85546875" customWidth="1"/>
    <col min="4104" max="4104" width="17.42578125" bestFit="1" customWidth="1"/>
    <col min="4105" max="4105" width="8" customWidth="1"/>
    <col min="4106" max="4106" width="10.85546875" bestFit="1" customWidth="1"/>
    <col min="4353" max="4353" width="9.28515625" customWidth="1"/>
    <col min="4354" max="4354" width="9.85546875" customWidth="1"/>
    <col min="4355" max="4355" width="12.85546875" customWidth="1"/>
    <col min="4357" max="4357" width="47.140625" customWidth="1"/>
    <col min="4358" max="4358" width="17.42578125" customWidth="1"/>
    <col min="4359" max="4359" width="14.85546875" customWidth="1"/>
    <col min="4360" max="4360" width="17.42578125" bestFit="1" customWidth="1"/>
    <col min="4361" max="4361" width="8" customWidth="1"/>
    <col min="4362" max="4362" width="10.85546875" bestFit="1" customWidth="1"/>
    <col min="4609" max="4609" width="9.28515625" customWidth="1"/>
    <col min="4610" max="4610" width="9.85546875" customWidth="1"/>
    <col min="4611" max="4611" width="12.85546875" customWidth="1"/>
    <col min="4613" max="4613" width="47.140625" customWidth="1"/>
    <col min="4614" max="4614" width="17.42578125" customWidth="1"/>
    <col min="4615" max="4615" width="14.85546875" customWidth="1"/>
    <col min="4616" max="4616" width="17.42578125" bestFit="1" customWidth="1"/>
    <col min="4617" max="4617" width="8" customWidth="1"/>
    <col min="4618" max="4618" width="10.85546875" bestFit="1" customWidth="1"/>
    <col min="4865" max="4865" width="9.28515625" customWidth="1"/>
    <col min="4866" max="4866" width="9.85546875" customWidth="1"/>
    <col min="4867" max="4867" width="12.85546875" customWidth="1"/>
    <col min="4869" max="4869" width="47.140625" customWidth="1"/>
    <col min="4870" max="4870" width="17.42578125" customWidth="1"/>
    <col min="4871" max="4871" width="14.85546875" customWidth="1"/>
    <col min="4872" max="4872" width="17.42578125" bestFit="1" customWidth="1"/>
    <col min="4873" max="4873" width="8" customWidth="1"/>
    <col min="4874" max="4874" width="10.85546875" bestFit="1" customWidth="1"/>
    <col min="5121" max="5121" width="9.28515625" customWidth="1"/>
    <col min="5122" max="5122" width="9.85546875" customWidth="1"/>
    <col min="5123" max="5123" width="12.85546875" customWidth="1"/>
    <col min="5125" max="5125" width="47.140625" customWidth="1"/>
    <col min="5126" max="5126" width="17.42578125" customWidth="1"/>
    <col min="5127" max="5127" width="14.85546875" customWidth="1"/>
    <col min="5128" max="5128" width="17.42578125" bestFit="1" customWidth="1"/>
    <col min="5129" max="5129" width="8" customWidth="1"/>
    <col min="5130" max="5130" width="10.85546875" bestFit="1" customWidth="1"/>
    <col min="5377" max="5377" width="9.28515625" customWidth="1"/>
    <col min="5378" max="5378" width="9.85546875" customWidth="1"/>
    <col min="5379" max="5379" width="12.85546875" customWidth="1"/>
    <col min="5381" max="5381" width="47.140625" customWidth="1"/>
    <col min="5382" max="5382" width="17.42578125" customWidth="1"/>
    <col min="5383" max="5383" width="14.85546875" customWidth="1"/>
    <col min="5384" max="5384" width="17.42578125" bestFit="1" customWidth="1"/>
    <col min="5385" max="5385" width="8" customWidth="1"/>
    <col min="5386" max="5386" width="10.85546875" bestFit="1" customWidth="1"/>
    <col min="5633" max="5633" width="9.28515625" customWidth="1"/>
    <col min="5634" max="5634" width="9.85546875" customWidth="1"/>
    <col min="5635" max="5635" width="12.85546875" customWidth="1"/>
    <col min="5637" max="5637" width="47.140625" customWidth="1"/>
    <col min="5638" max="5638" width="17.42578125" customWidth="1"/>
    <col min="5639" max="5639" width="14.85546875" customWidth="1"/>
    <col min="5640" max="5640" width="17.42578125" bestFit="1" customWidth="1"/>
    <col min="5641" max="5641" width="8" customWidth="1"/>
    <col min="5642" max="5642" width="10.85546875" bestFit="1" customWidth="1"/>
    <col min="5889" max="5889" width="9.28515625" customWidth="1"/>
    <col min="5890" max="5890" width="9.85546875" customWidth="1"/>
    <col min="5891" max="5891" width="12.85546875" customWidth="1"/>
    <col min="5893" max="5893" width="47.140625" customWidth="1"/>
    <col min="5894" max="5894" width="17.42578125" customWidth="1"/>
    <col min="5895" max="5895" width="14.85546875" customWidth="1"/>
    <col min="5896" max="5896" width="17.42578125" bestFit="1" customWidth="1"/>
    <col min="5897" max="5897" width="8" customWidth="1"/>
    <col min="5898" max="5898" width="10.85546875" bestFit="1" customWidth="1"/>
    <col min="6145" max="6145" width="9.28515625" customWidth="1"/>
    <col min="6146" max="6146" width="9.85546875" customWidth="1"/>
    <col min="6147" max="6147" width="12.85546875" customWidth="1"/>
    <col min="6149" max="6149" width="47.140625" customWidth="1"/>
    <col min="6150" max="6150" width="17.42578125" customWidth="1"/>
    <col min="6151" max="6151" width="14.85546875" customWidth="1"/>
    <col min="6152" max="6152" width="17.42578125" bestFit="1" customWidth="1"/>
    <col min="6153" max="6153" width="8" customWidth="1"/>
    <col min="6154" max="6154" width="10.85546875" bestFit="1" customWidth="1"/>
    <col min="6401" max="6401" width="9.28515625" customWidth="1"/>
    <col min="6402" max="6402" width="9.85546875" customWidth="1"/>
    <col min="6403" max="6403" width="12.85546875" customWidth="1"/>
    <col min="6405" max="6405" width="47.140625" customWidth="1"/>
    <col min="6406" max="6406" width="17.42578125" customWidth="1"/>
    <col min="6407" max="6407" width="14.85546875" customWidth="1"/>
    <col min="6408" max="6408" width="17.42578125" bestFit="1" customWidth="1"/>
    <col min="6409" max="6409" width="8" customWidth="1"/>
    <col min="6410" max="6410" width="10.85546875" bestFit="1" customWidth="1"/>
    <col min="6657" max="6657" width="9.28515625" customWidth="1"/>
    <col min="6658" max="6658" width="9.85546875" customWidth="1"/>
    <col min="6659" max="6659" width="12.85546875" customWidth="1"/>
    <col min="6661" max="6661" width="47.140625" customWidth="1"/>
    <col min="6662" max="6662" width="17.42578125" customWidth="1"/>
    <col min="6663" max="6663" width="14.85546875" customWidth="1"/>
    <col min="6664" max="6664" width="17.42578125" bestFit="1" customWidth="1"/>
    <col min="6665" max="6665" width="8" customWidth="1"/>
    <col min="6666" max="6666" width="10.85546875" bestFit="1" customWidth="1"/>
    <col min="6913" max="6913" width="9.28515625" customWidth="1"/>
    <col min="6914" max="6914" width="9.85546875" customWidth="1"/>
    <col min="6915" max="6915" width="12.85546875" customWidth="1"/>
    <col min="6917" max="6917" width="47.140625" customWidth="1"/>
    <col min="6918" max="6918" width="17.42578125" customWidth="1"/>
    <col min="6919" max="6919" width="14.85546875" customWidth="1"/>
    <col min="6920" max="6920" width="17.42578125" bestFit="1" customWidth="1"/>
    <col min="6921" max="6921" width="8" customWidth="1"/>
    <col min="6922" max="6922" width="10.85546875" bestFit="1" customWidth="1"/>
    <col min="7169" max="7169" width="9.28515625" customWidth="1"/>
    <col min="7170" max="7170" width="9.85546875" customWidth="1"/>
    <col min="7171" max="7171" width="12.85546875" customWidth="1"/>
    <col min="7173" max="7173" width="47.140625" customWidth="1"/>
    <col min="7174" max="7174" width="17.42578125" customWidth="1"/>
    <col min="7175" max="7175" width="14.85546875" customWidth="1"/>
    <col min="7176" max="7176" width="17.42578125" bestFit="1" customWidth="1"/>
    <col min="7177" max="7177" width="8" customWidth="1"/>
    <col min="7178" max="7178" width="10.85546875" bestFit="1" customWidth="1"/>
    <col min="7425" max="7425" width="9.28515625" customWidth="1"/>
    <col min="7426" max="7426" width="9.85546875" customWidth="1"/>
    <col min="7427" max="7427" width="12.85546875" customWidth="1"/>
    <col min="7429" max="7429" width="47.140625" customWidth="1"/>
    <col min="7430" max="7430" width="17.42578125" customWidth="1"/>
    <col min="7431" max="7431" width="14.85546875" customWidth="1"/>
    <col min="7432" max="7432" width="17.42578125" bestFit="1" customWidth="1"/>
    <col min="7433" max="7433" width="8" customWidth="1"/>
    <col min="7434" max="7434" width="10.85546875" bestFit="1" customWidth="1"/>
    <col min="7681" max="7681" width="9.28515625" customWidth="1"/>
    <col min="7682" max="7682" width="9.85546875" customWidth="1"/>
    <col min="7683" max="7683" width="12.85546875" customWidth="1"/>
    <col min="7685" max="7685" width="47.140625" customWidth="1"/>
    <col min="7686" max="7686" width="17.42578125" customWidth="1"/>
    <col min="7687" max="7687" width="14.85546875" customWidth="1"/>
    <col min="7688" max="7688" width="17.42578125" bestFit="1" customWidth="1"/>
    <col min="7689" max="7689" width="8" customWidth="1"/>
    <col min="7690" max="7690" width="10.85546875" bestFit="1" customWidth="1"/>
    <col min="7937" max="7937" width="9.28515625" customWidth="1"/>
    <col min="7938" max="7938" width="9.85546875" customWidth="1"/>
    <col min="7939" max="7939" width="12.85546875" customWidth="1"/>
    <col min="7941" max="7941" width="47.140625" customWidth="1"/>
    <col min="7942" max="7942" width="17.42578125" customWidth="1"/>
    <col min="7943" max="7943" width="14.85546875" customWidth="1"/>
    <col min="7944" max="7944" width="17.42578125" bestFit="1" customWidth="1"/>
    <col min="7945" max="7945" width="8" customWidth="1"/>
    <col min="7946" max="7946" width="10.85546875" bestFit="1" customWidth="1"/>
    <col min="8193" max="8193" width="9.28515625" customWidth="1"/>
    <col min="8194" max="8194" width="9.85546875" customWidth="1"/>
    <col min="8195" max="8195" width="12.85546875" customWidth="1"/>
    <col min="8197" max="8197" width="47.140625" customWidth="1"/>
    <col min="8198" max="8198" width="17.42578125" customWidth="1"/>
    <col min="8199" max="8199" width="14.85546875" customWidth="1"/>
    <col min="8200" max="8200" width="17.42578125" bestFit="1" customWidth="1"/>
    <col min="8201" max="8201" width="8" customWidth="1"/>
    <col min="8202" max="8202" width="10.85546875" bestFit="1" customWidth="1"/>
    <col min="8449" max="8449" width="9.28515625" customWidth="1"/>
    <col min="8450" max="8450" width="9.85546875" customWidth="1"/>
    <col min="8451" max="8451" width="12.85546875" customWidth="1"/>
    <col min="8453" max="8453" width="47.140625" customWidth="1"/>
    <col min="8454" max="8454" width="17.42578125" customWidth="1"/>
    <col min="8455" max="8455" width="14.85546875" customWidth="1"/>
    <col min="8456" max="8456" width="17.42578125" bestFit="1" customWidth="1"/>
    <col min="8457" max="8457" width="8" customWidth="1"/>
    <col min="8458" max="8458" width="10.85546875" bestFit="1" customWidth="1"/>
    <col min="8705" max="8705" width="9.28515625" customWidth="1"/>
    <col min="8706" max="8706" width="9.85546875" customWidth="1"/>
    <col min="8707" max="8707" width="12.85546875" customWidth="1"/>
    <col min="8709" max="8709" width="47.140625" customWidth="1"/>
    <col min="8710" max="8710" width="17.42578125" customWidth="1"/>
    <col min="8711" max="8711" width="14.85546875" customWidth="1"/>
    <col min="8712" max="8712" width="17.42578125" bestFit="1" customWidth="1"/>
    <col min="8713" max="8713" width="8" customWidth="1"/>
    <col min="8714" max="8714" width="10.85546875" bestFit="1" customWidth="1"/>
    <col min="8961" max="8961" width="9.28515625" customWidth="1"/>
    <col min="8962" max="8962" width="9.85546875" customWidth="1"/>
    <col min="8963" max="8963" width="12.85546875" customWidth="1"/>
    <col min="8965" max="8965" width="47.140625" customWidth="1"/>
    <col min="8966" max="8966" width="17.42578125" customWidth="1"/>
    <col min="8967" max="8967" width="14.85546875" customWidth="1"/>
    <col min="8968" max="8968" width="17.42578125" bestFit="1" customWidth="1"/>
    <col min="8969" max="8969" width="8" customWidth="1"/>
    <col min="8970" max="8970" width="10.85546875" bestFit="1" customWidth="1"/>
    <col min="9217" max="9217" width="9.28515625" customWidth="1"/>
    <col min="9218" max="9218" width="9.85546875" customWidth="1"/>
    <col min="9219" max="9219" width="12.85546875" customWidth="1"/>
    <col min="9221" max="9221" width="47.140625" customWidth="1"/>
    <col min="9222" max="9222" width="17.42578125" customWidth="1"/>
    <col min="9223" max="9223" width="14.85546875" customWidth="1"/>
    <col min="9224" max="9224" width="17.42578125" bestFit="1" customWidth="1"/>
    <col min="9225" max="9225" width="8" customWidth="1"/>
    <col min="9226" max="9226" width="10.85546875" bestFit="1" customWidth="1"/>
    <col min="9473" max="9473" width="9.28515625" customWidth="1"/>
    <col min="9474" max="9474" width="9.85546875" customWidth="1"/>
    <col min="9475" max="9475" width="12.85546875" customWidth="1"/>
    <col min="9477" max="9477" width="47.140625" customWidth="1"/>
    <col min="9478" max="9478" width="17.42578125" customWidth="1"/>
    <col min="9479" max="9479" width="14.85546875" customWidth="1"/>
    <col min="9480" max="9480" width="17.42578125" bestFit="1" customWidth="1"/>
    <col min="9481" max="9481" width="8" customWidth="1"/>
    <col min="9482" max="9482" width="10.85546875" bestFit="1" customWidth="1"/>
    <col min="9729" max="9729" width="9.28515625" customWidth="1"/>
    <col min="9730" max="9730" width="9.85546875" customWidth="1"/>
    <col min="9731" max="9731" width="12.85546875" customWidth="1"/>
    <col min="9733" max="9733" width="47.140625" customWidth="1"/>
    <col min="9734" max="9734" width="17.42578125" customWidth="1"/>
    <col min="9735" max="9735" width="14.85546875" customWidth="1"/>
    <col min="9736" max="9736" width="17.42578125" bestFit="1" customWidth="1"/>
    <col min="9737" max="9737" width="8" customWidth="1"/>
    <col min="9738" max="9738" width="10.85546875" bestFit="1" customWidth="1"/>
    <col min="9985" max="9985" width="9.28515625" customWidth="1"/>
    <col min="9986" max="9986" width="9.85546875" customWidth="1"/>
    <col min="9987" max="9987" width="12.85546875" customWidth="1"/>
    <col min="9989" max="9989" width="47.140625" customWidth="1"/>
    <col min="9990" max="9990" width="17.42578125" customWidth="1"/>
    <col min="9991" max="9991" width="14.85546875" customWidth="1"/>
    <col min="9992" max="9992" width="17.42578125" bestFit="1" customWidth="1"/>
    <col min="9993" max="9993" width="8" customWidth="1"/>
    <col min="9994" max="9994" width="10.85546875" bestFit="1" customWidth="1"/>
    <col min="10241" max="10241" width="9.28515625" customWidth="1"/>
    <col min="10242" max="10242" width="9.85546875" customWidth="1"/>
    <col min="10243" max="10243" width="12.85546875" customWidth="1"/>
    <col min="10245" max="10245" width="47.140625" customWidth="1"/>
    <col min="10246" max="10246" width="17.42578125" customWidth="1"/>
    <col min="10247" max="10247" width="14.85546875" customWidth="1"/>
    <col min="10248" max="10248" width="17.42578125" bestFit="1" customWidth="1"/>
    <col min="10249" max="10249" width="8" customWidth="1"/>
    <col min="10250" max="10250" width="10.85546875" bestFit="1" customWidth="1"/>
    <col min="10497" max="10497" width="9.28515625" customWidth="1"/>
    <col min="10498" max="10498" width="9.85546875" customWidth="1"/>
    <col min="10499" max="10499" width="12.85546875" customWidth="1"/>
    <col min="10501" max="10501" width="47.140625" customWidth="1"/>
    <col min="10502" max="10502" width="17.42578125" customWidth="1"/>
    <col min="10503" max="10503" width="14.85546875" customWidth="1"/>
    <col min="10504" max="10504" width="17.42578125" bestFit="1" customWidth="1"/>
    <col min="10505" max="10505" width="8" customWidth="1"/>
    <col min="10506" max="10506" width="10.85546875" bestFit="1" customWidth="1"/>
    <col min="10753" max="10753" width="9.28515625" customWidth="1"/>
    <col min="10754" max="10754" width="9.85546875" customWidth="1"/>
    <col min="10755" max="10755" width="12.85546875" customWidth="1"/>
    <col min="10757" max="10757" width="47.140625" customWidth="1"/>
    <col min="10758" max="10758" width="17.42578125" customWidth="1"/>
    <col min="10759" max="10759" width="14.85546875" customWidth="1"/>
    <col min="10760" max="10760" width="17.42578125" bestFit="1" customWidth="1"/>
    <col min="10761" max="10761" width="8" customWidth="1"/>
    <col min="10762" max="10762" width="10.85546875" bestFit="1" customWidth="1"/>
    <col min="11009" max="11009" width="9.28515625" customWidth="1"/>
    <col min="11010" max="11010" width="9.85546875" customWidth="1"/>
    <col min="11011" max="11011" width="12.85546875" customWidth="1"/>
    <col min="11013" max="11013" width="47.140625" customWidth="1"/>
    <col min="11014" max="11014" width="17.42578125" customWidth="1"/>
    <col min="11015" max="11015" width="14.85546875" customWidth="1"/>
    <col min="11016" max="11016" width="17.42578125" bestFit="1" customWidth="1"/>
    <col min="11017" max="11017" width="8" customWidth="1"/>
    <col min="11018" max="11018" width="10.85546875" bestFit="1" customWidth="1"/>
    <col min="11265" max="11265" width="9.28515625" customWidth="1"/>
    <col min="11266" max="11266" width="9.85546875" customWidth="1"/>
    <col min="11267" max="11267" width="12.85546875" customWidth="1"/>
    <col min="11269" max="11269" width="47.140625" customWidth="1"/>
    <col min="11270" max="11270" width="17.42578125" customWidth="1"/>
    <col min="11271" max="11271" width="14.85546875" customWidth="1"/>
    <col min="11272" max="11272" width="17.42578125" bestFit="1" customWidth="1"/>
    <col min="11273" max="11273" width="8" customWidth="1"/>
    <col min="11274" max="11274" width="10.85546875" bestFit="1" customWidth="1"/>
    <col min="11521" max="11521" width="9.28515625" customWidth="1"/>
    <col min="11522" max="11522" width="9.85546875" customWidth="1"/>
    <col min="11523" max="11523" width="12.85546875" customWidth="1"/>
    <col min="11525" max="11525" width="47.140625" customWidth="1"/>
    <col min="11526" max="11526" width="17.42578125" customWidth="1"/>
    <col min="11527" max="11527" width="14.85546875" customWidth="1"/>
    <col min="11528" max="11528" width="17.42578125" bestFit="1" customWidth="1"/>
    <col min="11529" max="11529" width="8" customWidth="1"/>
    <col min="11530" max="11530" width="10.85546875" bestFit="1" customWidth="1"/>
    <col min="11777" max="11777" width="9.28515625" customWidth="1"/>
    <col min="11778" max="11778" width="9.85546875" customWidth="1"/>
    <col min="11779" max="11779" width="12.85546875" customWidth="1"/>
    <col min="11781" max="11781" width="47.140625" customWidth="1"/>
    <col min="11782" max="11782" width="17.42578125" customWidth="1"/>
    <col min="11783" max="11783" width="14.85546875" customWidth="1"/>
    <col min="11784" max="11784" width="17.42578125" bestFit="1" customWidth="1"/>
    <col min="11785" max="11785" width="8" customWidth="1"/>
    <col min="11786" max="11786" width="10.85546875" bestFit="1" customWidth="1"/>
    <col min="12033" max="12033" width="9.28515625" customWidth="1"/>
    <col min="12034" max="12034" width="9.85546875" customWidth="1"/>
    <col min="12035" max="12035" width="12.85546875" customWidth="1"/>
    <col min="12037" max="12037" width="47.140625" customWidth="1"/>
    <col min="12038" max="12038" width="17.42578125" customWidth="1"/>
    <col min="12039" max="12039" width="14.85546875" customWidth="1"/>
    <col min="12040" max="12040" width="17.42578125" bestFit="1" customWidth="1"/>
    <col min="12041" max="12041" width="8" customWidth="1"/>
    <col min="12042" max="12042" width="10.85546875" bestFit="1" customWidth="1"/>
    <col min="12289" max="12289" width="9.28515625" customWidth="1"/>
    <col min="12290" max="12290" width="9.85546875" customWidth="1"/>
    <col min="12291" max="12291" width="12.85546875" customWidth="1"/>
    <col min="12293" max="12293" width="47.140625" customWidth="1"/>
    <col min="12294" max="12294" width="17.42578125" customWidth="1"/>
    <col min="12295" max="12295" width="14.85546875" customWidth="1"/>
    <col min="12296" max="12296" width="17.42578125" bestFit="1" customWidth="1"/>
    <col min="12297" max="12297" width="8" customWidth="1"/>
    <col min="12298" max="12298" width="10.85546875" bestFit="1" customWidth="1"/>
    <col min="12545" max="12545" width="9.28515625" customWidth="1"/>
    <col min="12546" max="12546" width="9.85546875" customWidth="1"/>
    <col min="12547" max="12547" width="12.85546875" customWidth="1"/>
    <col min="12549" max="12549" width="47.140625" customWidth="1"/>
    <col min="12550" max="12550" width="17.42578125" customWidth="1"/>
    <col min="12551" max="12551" width="14.85546875" customWidth="1"/>
    <col min="12552" max="12552" width="17.42578125" bestFit="1" customWidth="1"/>
    <col min="12553" max="12553" width="8" customWidth="1"/>
    <col min="12554" max="12554" width="10.85546875" bestFit="1" customWidth="1"/>
    <col min="12801" max="12801" width="9.28515625" customWidth="1"/>
    <col min="12802" max="12802" width="9.85546875" customWidth="1"/>
    <col min="12803" max="12803" width="12.85546875" customWidth="1"/>
    <col min="12805" max="12805" width="47.140625" customWidth="1"/>
    <col min="12806" max="12806" width="17.42578125" customWidth="1"/>
    <col min="12807" max="12807" width="14.85546875" customWidth="1"/>
    <col min="12808" max="12808" width="17.42578125" bestFit="1" customWidth="1"/>
    <col min="12809" max="12809" width="8" customWidth="1"/>
    <col min="12810" max="12810" width="10.85546875" bestFit="1" customWidth="1"/>
    <col min="13057" max="13057" width="9.28515625" customWidth="1"/>
    <col min="13058" max="13058" width="9.85546875" customWidth="1"/>
    <col min="13059" max="13059" width="12.85546875" customWidth="1"/>
    <col min="13061" max="13061" width="47.140625" customWidth="1"/>
    <col min="13062" max="13062" width="17.42578125" customWidth="1"/>
    <col min="13063" max="13063" width="14.85546875" customWidth="1"/>
    <col min="13064" max="13064" width="17.42578125" bestFit="1" customWidth="1"/>
    <col min="13065" max="13065" width="8" customWidth="1"/>
    <col min="13066" max="13066" width="10.85546875" bestFit="1" customWidth="1"/>
    <col min="13313" max="13313" width="9.28515625" customWidth="1"/>
    <col min="13314" max="13314" width="9.85546875" customWidth="1"/>
    <col min="13315" max="13315" width="12.85546875" customWidth="1"/>
    <col min="13317" max="13317" width="47.140625" customWidth="1"/>
    <col min="13318" max="13318" width="17.42578125" customWidth="1"/>
    <col min="13319" max="13319" width="14.85546875" customWidth="1"/>
    <col min="13320" max="13320" width="17.42578125" bestFit="1" customWidth="1"/>
    <col min="13321" max="13321" width="8" customWidth="1"/>
    <col min="13322" max="13322" width="10.85546875" bestFit="1" customWidth="1"/>
    <col min="13569" max="13569" width="9.28515625" customWidth="1"/>
    <col min="13570" max="13570" width="9.85546875" customWidth="1"/>
    <col min="13571" max="13571" width="12.85546875" customWidth="1"/>
    <col min="13573" max="13573" width="47.140625" customWidth="1"/>
    <col min="13574" max="13574" width="17.42578125" customWidth="1"/>
    <col min="13575" max="13575" width="14.85546875" customWidth="1"/>
    <col min="13576" max="13576" width="17.42578125" bestFit="1" customWidth="1"/>
    <col min="13577" max="13577" width="8" customWidth="1"/>
    <col min="13578" max="13578" width="10.85546875" bestFit="1" customWidth="1"/>
    <col min="13825" max="13825" width="9.28515625" customWidth="1"/>
    <col min="13826" max="13826" width="9.85546875" customWidth="1"/>
    <col min="13827" max="13827" width="12.85546875" customWidth="1"/>
    <col min="13829" max="13829" width="47.140625" customWidth="1"/>
    <col min="13830" max="13830" width="17.42578125" customWidth="1"/>
    <col min="13831" max="13831" width="14.85546875" customWidth="1"/>
    <col min="13832" max="13832" width="17.42578125" bestFit="1" customWidth="1"/>
    <col min="13833" max="13833" width="8" customWidth="1"/>
    <col min="13834" max="13834" width="10.85546875" bestFit="1" customWidth="1"/>
    <col min="14081" max="14081" width="9.28515625" customWidth="1"/>
    <col min="14082" max="14082" width="9.85546875" customWidth="1"/>
    <col min="14083" max="14083" width="12.85546875" customWidth="1"/>
    <col min="14085" max="14085" width="47.140625" customWidth="1"/>
    <col min="14086" max="14086" width="17.42578125" customWidth="1"/>
    <col min="14087" max="14087" width="14.85546875" customWidth="1"/>
    <col min="14088" max="14088" width="17.42578125" bestFit="1" customWidth="1"/>
    <col min="14089" max="14089" width="8" customWidth="1"/>
    <col min="14090" max="14090" width="10.85546875" bestFit="1" customWidth="1"/>
    <col min="14337" max="14337" width="9.28515625" customWidth="1"/>
    <col min="14338" max="14338" width="9.85546875" customWidth="1"/>
    <col min="14339" max="14339" width="12.85546875" customWidth="1"/>
    <col min="14341" max="14341" width="47.140625" customWidth="1"/>
    <col min="14342" max="14342" width="17.42578125" customWidth="1"/>
    <col min="14343" max="14343" width="14.85546875" customWidth="1"/>
    <col min="14344" max="14344" width="17.42578125" bestFit="1" customWidth="1"/>
    <col min="14345" max="14345" width="8" customWidth="1"/>
    <col min="14346" max="14346" width="10.85546875" bestFit="1" customWidth="1"/>
    <col min="14593" max="14593" width="9.28515625" customWidth="1"/>
    <col min="14594" max="14594" width="9.85546875" customWidth="1"/>
    <col min="14595" max="14595" width="12.85546875" customWidth="1"/>
    <col min="14597" max="14597" width="47.140625" customWidth="1"/>
    <col min="14598" max="14598" width="17.42578125" customWidth="1"/>
    <col min="14599" max="14599" width="14.85546875" customWidth="1"/>
    <col min="14600" max="14600" width="17.42578125" bestFit="1" customWidth="1"/>
    <col min="14601" max="14601" width="8" customWidth="1"/>
    <col min="14602" max="14602" width="10.85546875" bestFit="1" customWidth="1"/>
    <col min="14849" max="14849" width="9.28515625" customWidth="1"/>
    <col min="14850" max="14850" width="9.85546875" customWidth="1"/>
    <col min="14851" max="14851" width="12.85546875" customWidth="1"/>
    <col min="14853" max="14853" width="47.140625" customWidth="1"/>
    <col min="14854" max="14854" width="17.42578125" customWidth="1"/>
    <col min="14855" max="14855" width="14.85546875" customWidth="1"/>
    <col min="14856" max="14856" width="17.42578125" bestFit="1" customWidth="1"/>
    <col min="14857" max="14857" width="8" customWidth="1"/>
    <col min="14858" max="14858" width="10.85546875" bestFit="1" customWidth="1"/>
    <col min="15105" max="15105" width="9.28515625" customWidth="1"/>
    <col min="15106" max="15106" width="9.85546875" customWidth="1"/>
    <col min="15107" max="15107" width="12.85546875" customWidth="1"/>
    <col min="15109" max="15109" width="47.140625" customWidth="1"/>
    <col min="15110" max="15110" width="17.42578125" customWidth="1"/>
    <col min="15111" max="15111" width="14.85546875" customWidth="1"/>
    <col min="15112" max="15112" width="17.42578125" bestFit="1" customWidth="1"/>
    <col min="15113" max="15113" width="8" customWidth="1"/>
    <col min="15114" max="15114" width="10.85546875" bestFit="1" customWidth="1"/>
    <col min="15361" max="15361" width="9.28515625" customWidth="1"/>
    <col min="15362" max="15362" width="9.85546875" customWidth="1"/>
    <col min="15363" max="15363" width="12.85546875" customWidth="1"/>
    <col min="15365" max="15365" width="47.140625" customWidth="1"/>
    <col min="15366" max="15366" width="17.42578125" customWidth="1"/>
    <col min="15367" max="15367" width="14.85546875" customWidth="1"/>
    <col min="15368" max="15368" width="17.42578125" bestFit="1" customWidth="1"/>
    <col min="15369" max="15369" width="8" customWidth="1"/>
    <col min="15370" max="15370" width="10.85546875" bestFit="1" customWidth="1"/>
    <col min="15617" max="15617" width="9.28515625" customWidth="1"/>
    <col min="15618" max="15618" width="9.85546875" customWidth="1"/>
    <col min="15619" max="15619" width="12.85546875" customWidth="1"/>
    <col min="15621" max="15621" width="47.140625" customWidth="1"/>
    <col min="15622" max="15622" width="17.42578125" customWidth="1"/>
    <col min="15623" max="15623" width="14.85546875" customWidth="1"/>
    <col min="15624" max="15624" width="17.42578125" bestFit="1" customWidth="1"/>
    <col min="15625" max="15625" width="8" customWidth="1"/>
    <col min="15626" max="15626" width="10.85546875" bestFit="1" customWidth="1"/>
    <col min="15873" max="15873" width="9.28515625" customWidth="1"/>
    <col min="15874" max="15874" width="9.85546875" customWidth="1"/>
    <col min="15875" max="15875" width="12.85546875" customWidth="1"/>
    <col min="15877" max="15877" width="47.140625" customWidth="1"/>
    <col min="15878" max="15878" width="17.42578125" customWidth="1"/>
    <col min="15879" max="15879" width="14.85546875" customWidth="1"/>
    <col min="15880" max="15880" width="17.42578125" bestFit="1" customWidth="1"/>
    <col min="15881" max="15881" width="8" customWidth="1"/>
    <col min="15882" max="15882" width="10.85546875" bestFit="1" customWidth="1"/>
    <col min="16129" max="16129" width="9.28515625" customWidth="1"/>
    <col min="16130" max="16130" width="9.85546875" customWidth="1"/>
    <col min="16131" max="16131" width="12.85546875" customWidth="1"/>
    <col min="16133" max="16133" width="47.140625" customWidth="1"/>
    <col min="16134" max="16134" width="17.42578125" customWidth="1"/>
    <col min="16135" max="16135" width="14.85546875" customWidth="1"/>
    <col min="16136" max="16136" width="17.42578125" bestFit="1" customWidth="1"/>
    <col min="16137" max="16137" width="8" customWidth="1"/>
    <col min="16138" max="16138" width="10.85546875" bestFit="1" customWidth="1"/>
  </cols>
  <sheetData>
    <row r="1" spans="1:12" x14ac:dyDescent="0.25">
      <c r="B1" s="35" t="s">
        <v>74</v>
      </c>
      <c r="C1" s="35"/>
      <c r="D1" s="35"/>
      <c r="E1" s="35"/>
      <c r="F1" s="35"/>
      <c r="G1" s="35"/>
      <c r="H1" s="35"/>
    </row>
    <row r="2" spans="1:12" x14ac:dyDescent="0.25">
      <c r="B2" s="35" t="s">
        <v>75</v>
      </c>
      <c r="C2" s="35"/>
      <c r="D2" s="35"/>
      <c r="E2" s="35"/>
      <c r="F2" s="35"/>
      <c r="G2" s="35"/>
      <c r="H2" s="35"/>
    </row>
    <row r="3" spans="1:12" x14ac:dyDescent="0.25">
      <c r="B3" s="35" t="s">
        <v>76</v>
      </c>
      <c r="C3" s="35"/>
      <c r="D3" s="35"/>
      <c r="E3" s="35"/>
      <c r="F3" s="35"/>
      <c r="G3" s="35"/>
      <c r="H3" s="35"/>
    </row>
    <row r="5" spans="1:12" x14ac:dyDescent="0.25">
      <c r="B5" s="111" t="s">
        <v>77</v>
      </c>
      <c r="C5" s="112">
        <v>2108</v>
      </c>
    </row>
    <row r="6" spans="1:12" ht="15.75" thickBot="1" x14ac:dyDescent="0.3"/>
    <row r="7" spans="1:12" x14ac:dyDescent="0.25">
      <c r="A7" s="113"/>
      <c r="B7" s="114"/>
      <c r="C7" s="114"/>
      <c r="D7" s="115"/>
      <c r="E7" s="115"/>
      <c r="F7" s="116"/>
      <c r="G7" s="116"/>
      <c r="H7" s="116"/>
    </row>
    <row r="8" spans="1:12" x14ac:dyDescent="0.25">
      <c r="A8" s="117"/>
      <c r="B8" s="38" t="s">
        <v>78</v>
      </c>
      <c r="C8" s="38"/>
      <c r="D8" s="118"/>
      <c r="E8" s="119" t="s">
        <v>79</v>
      </c>
      <c r="F8" s="120" t="s">
        <v>80</v>
      </c>
      <c r="G8" s="121" t="s">
        <v>81</v>
      </c>
      <c r="H8" s="121" t="s">
        <v>82</v>
      </c>
      <c r="K8" s="83">
        <f>+J6+K6</f>
        <v>0</v>
      </c>
    </row>
    <row r="9" spans="1:12" x14ac:dyDescent="0.25">
      <c r="A9" s="122"/>
      <c r="B9" s="123"/>
      <c r="C9" s="123"/>
      <c r="D9" s="124"/>
      <c r="E9" s="118"/>
      <c r="F9" s="125" t="s">
        <v>83</v>
      </c>
      <c r="G9" s="125" t="s">
        <v>84</v>
      </c>
      <c r="H9" s="126"/>
    </row>
    <row r="10" spans="1:12" ht="15.75" thickBot="1" x14ac:dyDescent="0.3">
      <c r="A10" s="127"/>
      <c r="B10" s="128">
        <v>1</v>
      </c>
      <c r="C10" s="128"/>
      <c r="D10" s="129"/>
      <c r="E10" s="130">
        <v>2</v>
      </c>
      <c r="F10" s="131">
        <v>3</v>
      </c>
      <c r="G10" s="131">
        <v>4</v>
      </c>
      <c r="H10" s="131">
        <v>5</v>
      </c>
    </row>
    <row r="11" spans="1:12" x14ac:dyDescent="0.25">
      <c r="A11" s="132" t="s">
        <v>54</v>
      </c>
      <c r="B11" s="133" t="s">
        <v>85</v>
      </c>
      <c r="C11" s="134" t="s">
        <v>86</v>
      </c>
      <c r="D11" s="135" t="s">
        <v>56</v>
      </c>
      <c r="E11" s="136"/>
      <c r="F11" s="137"/>
      <c r="G11" s="137"/>
      <c r="H11" s="138"/>
    </row>
    <row r="12" spans="1:12" x14ac:dyDescent="0.25">
      <c r="A12" s="139"/>
      <c r="B12" s="140"/>
      <c r="C12" s="140"/>
      <c r="D12" s="140"/>
      <c r="F12" s="141"/>
      <c r="G12" s="141"/>
      <c r="H12" s="142"/>
      <c r="K12" s="82">
        <f>+'[2]Estado de Rendimiento Financier'!C10</f>
        <v>0</v>
      </c>
      <c r="L12" t="s">
        <v>87</v>
      </c>
    </row>
    <row r="13" spans="1:12" x14ac:dyDescent="0.25">
      <c r="A13" s="143">
        <v>1</v>
      </c>
      <c r="B13" s="144">
        <v>4</v>
      </c>
      <c r="C13" s="144"/>
      <c r="D13" s="144"/>
      <c r="E13" s="145" t="s">
        <v>88</v>
      </c>
      <c r="F13" s="146"/>
      <c r="G13" s="146"/>
      <c r="H13" s="147">
        <f>+'[2]Calculo Variaciones DigePrep.'!D14</f>
        <v>49535730.539999999</v>
      </c>
      <c r="K13" s="82">
        <v>3293680</v>
      </c>
      <c r="L13" t="s">
        <v>89</v>
      </c>
    </row>
    <row r="14" spans="1:12" x14ac:dyDescent="0.25">
      <c r="A14" s="143">
        <v>1</v>
      </c>
      <c r="B14" s="144">
        <v>4</v>
      </c>
      <c r="C14" s="144">
        <v>1</v>
      </c>
      <c r="D14" s="144"/>
      <c r="E14" s="145" t="s">
        <v>90</v>
      </c>
      <c r="F14" s="146"/>
      <c r="G14" s="146"/>
      <c r="H14" s="147"/>
      <c r="K14" s="82">
        <f>SUM(K12:K13)</f>
        <v>3293680</v>
      </c>
    </row>
    <row r="15" spans="1:12" x14ac:dyDescent="0.25">
      <c r="A15" s="143">
        <v>1</v>
      </c>
      <c r="B15" s="144">
        <v>4</v>
      </c>
      <c r="C15" s="144">
        <v>1</v>
      </c>
      <c r="D15" s="144">
        <v>2</v>
      </c>
      <c r="E15" s="145" t="s">
        <v>91</v>
      </c>
      <c r="F15" s="148">
        <v>10</v>
      </c>
      <c r="G15" s="148">
        <v>100</v>
      </c>
      <c r="H15" s="147">
        <f>+'[2]Estado de Rendimiento Financier'!C10</f>
        <v>0</v>
      </c>
    </row>
    <row r="16" spans="1:12" x14ac:dyDescent="0.25">
      <c r="A16" s="143">
        <v>1</v>
      </c>
      <c r="B16" s="144">
        <v>4</v>
      </c>
      <c r="C16" s="144">
        <v>1</v>
      </c>
      <c r="D16" s="144">
        <v>2</v>
      </c>
      <c r="E16" s="145" t="s">
        <v>92</v>
      </c>
      <c r="F16" s="148"/>
      <c r="G16" s="148"/>
      <c r="H16" s="147">
        <f>+'[2]Estado de Rendimiento Financier'!C11</f>
        <v>49535730.539999999</v>
      </c>
      <c r="I16" s="55"/>
    </row>
    <row r="17" spans="1:11" x14ac:dyDescent="0.25">
      <c r="A17" s="149"/>
      <c r="B17" s="144"/>
      <c r="C17" s="144"/>
      <c r="D17" s="144"/>
      <c r="E17" s="145"/>
      <c r="F17" s="148"/>
      <c r="G17" s="148"/>
      <c r="H17" s="147"/>
      <c r="I17" s="55"/>
    </row>
    <row r="18" spans="1:11" x14ac:dyDescent="0.25">
      <c r="A18" s="143"/>
      <c r="B18" s="144"/>
      <c r="C18" s="144"/>
      <c r="D18" s="144"/>
      <c r="E18" s="145"/>
      <c r="F18" s="148"/>
      <c r="G18" s="148"/>
      <c r="H18" s="147"/>
      <c r="I18" s="55"/>
    </row>
    <row r="19" spans="1:11" x14ac:dyDescent="0.25">
      <c r="A19" s="143">
        <v>3</v>
      </c>
      <c r="B19" s="150">
        <v>1</v>
      </c>
      <c r="C19" s="150">
        <v>1</v>
      </c>
      <c r="D19" s="150">
        <v>1</v>
      </c>
      <c r="E19" s="74"/>
      <c r="F19" s="151"/>
      <c r="G19" s="151"/>
      <c r="H19" s="142"/>
      <c r="I19" s="38"/>
    </row>
    <row r="20" spans="1:11" x14ac:dyDescent="0.25">
      <c r="A20" s="149"/>
      <c r="B20" s="144"/>
      <c r="C20" s="144"/>
      <c r="D20" s="144">
        <v>1</v>
      </c>
      <c r="E20" s="145" t="s">
        <v>93</v>
      </c>
      <c r="F20" s="148"/>
      <c r="G20" s="148"/>
      <c r="H20" s="147">
        <f>-'[2]Calculo Variaciones DigePrep.'!D27</f>
        <v>-15462705.050000004</v>
      </c>
      <c r="I20" t="s">
        <v>94</v>
      </c>
    </row>
    <row r="21" spans="1:11" x14ac:dyDescent="0.25">
      <c r="A21" s="149"/>
      <c r="B21" s="144"/>
      <c r="C21" s="144"/>
      <c r="D21" s="144"/>
      <c r="E21" s="145"/>
      <c r="F21" s="148"/>
      <c r="G21" s="148"/>
      <c r="H21" s="147"/>
      <c r="I21" s="55"/>
      <c r="K21" s="18">
        <f>+H13</f>
        <v>49535730.539999999</v>
      </c>
    </row>
    <row r="22" spans="1:11" x14ac:dyDescent="0.25">
      <c r="A22" s="149"/>
      <c r="B22" s="144"/>
      <c r="C22" s="144"/>
      <c r="D22" s="144"/>
      <c r="E22" s="145"/>
      <c r="F22" s="148"/>
      <c r="G22" s="148"/>
      <c r="H22" s="147"/>
      <c r="I22" s="55"/>
      <c r="K22" s="18">
        <f>+H20</f>
        <v>-15462705.050000004</v>
      </c>
    </row>
    <row r="23" spans="1:11" x14ac:dyDescent="0.25">
      <c r="A23" s="152"/>
      <c r="B23" s="144"/>
      <c r="C23" s="144"/>
      <c r="D23" s="144"/>
      <c r="E23" s="145"/>
      <c r="F23" s="148"/>
      <c r="G23" s="148"/>
      <c r="H23" s="142"/>
      <c r="K23" s="18">
        <f>+K21+K22</f>
        <v>34073025.489999995</v>
      </c>
    </row>
    <row r="24" spans="1:11" ht="15.75" thickBot="1" x14ac:dyDescent="0.3">
      <c r="A24" s="153"/>
      <c r="B24" s="154"/>
      <c r="C24" s="154"/>
      <c r="D24" s="154"/>
      <c r="E24" s="155"/>
      <c r="F24" s="156"/>
      <c r="G24" s="156"/>
      <c r="H24" s="157"/>
    </row>
    <row r="25" spans="1:11" ht="15.75" thickBot="1" x14ac:dyDescent="0.3">
      <c r="A25" s="158"/>
      <c r="B25" s="158"/>
      <c r="C25" s="159"/>
      <c r="D25" s="160"/>
      <c r="E25" s="161" t="s">
        <v>69</v>
      </c>
      <c r="F25" s="162"/>
      <c r="G25" s="162"/>
      <c r="H25" s="163">
        <f>SUM(H15:H22)</f>
        <v>34073025.489999995</v>
      </c>
    </row>
    <row r="26" spans="1:11" x14ac:dyDescent="0.25">
      <c r="A26" s="113"/>
      <c r="B26" s="164"/>
      <c r="C26" s="164"/>
      <c r="D26" s="164"/>
      <c r="E26" s="165"/>
      <c r="F26" s="165"/>
      <c r="G26" s="165"/>
      <c r="H26" s="166"/>
    </row>
    <row r="27" spans="1:11" x14ac:dyDescent="0.25">
      <c r="A27" s="117"/>
      <c r="B27" s="145"/>
      <c r="C27" s="145"/>
      <c r="D27" s="145"/>
      <c r="E27" s="167"/>
      <c r="F27" s="167"/>
      <c r="G27" s="167"/>
      <c r="H27" s="168"/>
    </row>
    <row r="28" spans="1:11" x14ac:dyDescent="0.25">
      <c r="A28" s="169"/>
      <c r="B28" s="55" t="s">
        <v>95</v>
      </c>
      <c r="G28" s="167"/>
      <c r="H28" s="170"/>
    </row>
    <row r="29" spans="1:11" x14ac:dyDescent="0.25">
      <c r="A29" s="171"/>
      <c r="B29" s="55" t="s">
        <v>96</v>
      </c>
      <c r="G29" s="167"/>
      <c r="H29" s="172"/>
    </row>
    <row r="30" spans="1:11" ht="15.75" thickBot="1" x14ac:dyDescent="0.3">
      <c r="A30" s="127"/>
      <c r="B30" s="39"/>
      <c r="C30" s="39"/>
      <c r="D30" s="39"/>
      <c r="E30" s="39"/>
      <c r="F30" s="39"/>
      <c r="G30" s="39"/>
      <c r="H30" s="173"/>
    </row>
    <row r="32" spans="1:11" ht="15.75" x14ac:dyDescent="0.25">
      <c r="I32" s="29"/>
    </row>
    <row r="33" spans="3:10" ht="15.75" x14ac:dyDescent="0.25">
      <c r="C33" s="29" t="s">
        <v>31</v>
      </c>
      <c r="F33" s="30"/>
      <c r="G33" s="30"/>
      <c r="H33" s="30"/>
      <c r="I33" s="29"/>
    </row>
    <row r="34" spans="3:10" ht="15.75" x14ac:dyDescent="0.25">
      <c r="C34" s="29" t="s">
        <v>32</v>
      </c>
      <c r="F34" s="31" t="s">
        <v>33</v>
      </c>
      <c r="G34" s="31"/>
      <c r="H34" s="31"/>
      <c r="I34" s="32"/>
    </row>
    <row r="35" spans="3:10" ht="15.75" x14ac:dyDescent="0.25">
      <c r="C35" s="32"/>
      <c r="F35" s="33"/>
      <c r="I35" s="32"/>
    </row>
    <row r="36" spans="3:10" ht="15.75" x14ac:dyDescent="0.25">
      <c r="C36" s="32"/>
      <c r="I36" s="29"/>
    </row>
    <row r="37" spans="3:10" ht="15.75" x14ac:dyDescent="0.25">
      <c r="C37" s="29" t="s">
        <v>31</v>
      </c>
      <c r="F37" s="30"/>
      <c r="G37" s="30"/>
      <c r="H37" s="30"/>
      <c r="I37" s="29"/>
    </row>
    <row r="38" spans="3:10" ht="15.75" x14ac:dyDescent="0.25">
      <c r="C38" s="29" t="s">
        <v>34</v>
      </c>
      <c r="F38" s="31" t="s">
        <v>35</v>
      </c>
      <c r="G38" s="31"/>
      <c r="H38" s="31"/>
    </row>
    <row r="42" spans="3:10" ht="15.75" x14ac:dyDescent="0.25">
      <c r="J42" s="29"/>
    </row>
    <row r="43" spans="3:10" ht="15.75" x14ac:dyDescent="0.25">
      <c r="J43" s="29"/>
    </row>
    <row r="44" spans="3:10" ht="15.75" x14ac:dyDescent="0.25">
      <c r="D44" s="38"/>
      <c r="E44" s="55"/>
      <c r="F44" s="106"/>
      <c r="G44" s="38"/>
      <c r="H44" s="55"/>
      <c r="J44" s="32"/>
    </row>
    <row r="45" spans="3:10" ht="15.75" x14ac:dyDescent="0.25">
      <c r="D45" s="38"/>
      <c r="E45" s="55"/>
      <c r="F45" s="106"/>
      <c r="G45" s="38"/>
      <c r="H45" s="55"/>
      <c r="J45" s="32"/>
    </row>
    <row r="46" spans="3:10" ht="15.75" x14ac:dyDescent="0.25">
      <c r="D46" s="38"/>
      <c r="E46" s="55"/>
      <c r="F46" s="106"/>
      <c r="G46" s="38"/>
      <c r="H46" s="55"/>
      <c r="J46" s="29"/>
    </row>
    <row r="47" spans="3:10" ht="15.75" x14ac:dyDescent="0.25">
      <c r="J47" s="29"/>
    </row>
  </sheetData>
  <mergeCells count="6">
    <mergeCell ref="B1:H1"/>
    <mergeCell ref="B2:H2"/>
    <mergeCell ref="B3:H3"/>
    <mergeCell ref="B10:D10"/>
    <mergeCell ref="F34:H34"/>
    <mergeCell ref="F38:H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E43C-131B-44EB-829D-F4EECA1F4480}">
  <dimension ref="A1:G101"/>
  <sheetViews>
    <sheetView topLeftCell="A94" zoomScaleNormal="100" workbookViewId="0">
      <selection activeCell="F92" sqref="F92"/>
    </sheetView>
  </sheetViews>
  <sheetFormatPr baseColWidth="10" defaultColWidth="11.42578125" defaultRowHeight="12.75" x14ac:dyDescent="0.2"/>
  <cols>
    <col min="1" max="1" width="9.5703125" style="55" customWidth="1"/>
    <col min="2" max="2" width="62.85546875" style="55" customWidth="1"/>
    <col min="3" max="3" width="26.85546875" style="55" customWidth="1"/>
    <col min="4" max="4" width="19.5703125" style="224" customWidth="1"/>
    <col min="5" max="5" width="11.42578125" style="55"/>
    <col min="6" max="6" width="14.5703125" style="176" bestFit="1" customWidth="1"/>
    <col min="7" max="7" width="14.5703125" style="55" bestFit="1" customWidth="1"/>
    <col min="8" max="251" width="11.42578125" style="55"/>
    <col min="252" max="252" width="9.5703125" style="55" customWidth="1"/>
    <col min="253" max="253" width="56" style="55" customWidth="1"/>
    <col min="254" max="254" width="26.85546875" style="55" customWidth="1"/>
    <col min="255" max="255" width="18.42578125" style="55" customWidth="1"/>
    <col min="256" max="256" width="14.140625" style="55" bestFit="1" customWidth="1"/>
    <col min="257" max="258" width="11.7109375" style="55" bestFit="1" customWidth="1"/>
    <col min="259" max="507" width="11.42578125" style="55"/>
    <col min="508" max="508" width="9.5703125" style="55" customWidth="1"/>
    <col min="509" max="509" width="56" style="55" customWidth="1"/>
    <col min="510" max="510" width="26.85546875" style="55" customWidth="1"/>
    <col min="511" max="511" width="18.42578125" style="55" customWidth="1"/>
    <col min="512" max="512" width="14.140625" style="55" bestFit="1" customWidth="1"/>
    <col min="513" max="514" width="11.7109375" style="55" bestFit="1" customWidth="1"/>
    <col min="515" max="763" width="11.42578125" style="55"/>
    <col min="764" max="764" width="9.5703125" style="55" customWidth="1"/>
    <col min="765" max="765" width="56" style="55" customWidth="1"/>
    <col min="766" max="766" width="26.85546875" style="55" customWidth="1"/>
    <col min="767" max="767" width="18.42578125" style="55" customWidth="1"/>
    <col min="768" max="768" width="14.140625" style="55" bestFit="1" customWidth="1"/>
    <col min="769" max="770" width="11.7109375" style="55" bestFit="1" customWidth="1"/>
    <col min="771" max="1019" width="11.42578125" style="55"/>
    <col min="1020" max="1020" width="9.5703125" style="55" customWidth="1"/>
    <col min="1021" max="1021" width="56" style="55" customWidth="1"/>
    <col min="1022" max="1022" width="26.85546875" style="55" customWidth="1"/>
    <col min="1023" max="1023" width="18.42578125" style="55" customWidth="1"/>
    <col min="1024" max="1024" width="14.140625" style="55" bestFit="1" customWidth="1"/>
    <col min="1025" max="1026" width="11.7109375" style="55" bestFit="1" customWidth="1"/>
    <col min="1027" max="1275" width="11.42578125" style="55"/>
    <col min="1276" max="1276" width="9.5703125" style="55" customWidth="1"/>
    <col min="1277" max="1277" width="56" style="55" customWidth="1"/>
    <col min="1278" max="1278" width="26.85546875" style="55" customWidth="1"/>
    <col min="1279" max="1279" width="18.42578125" style="55" customWidth="1"/>
    <col min="1280" max="1280" width="14.140625" style="55" bestFit="1" customWidth="1"/>
    <col min="1281" max="1282" width="11.7109375" style="55" bestFit="1" customWidth="1"/>
    <col min="1283" max="1531" width="11.42578125" style="55"/>
    <col min="1532" max="1532" width="9.5703125" style="55" customWidth="1"/>
    <col min="1533" max="1533" width="56" style="55" customWidth="1"/>
    <col min="1534" max="1534" width="26.85546875" style="55" customWidth="1"/>
    <col min="1535" max="1535" width="18.42578125" style="55" customWidth="1"/>
    <col min="1536" max="1536" width="14.140625" style="55" bestFit="1" customWidth="1"/>
    <col min="1537" max="1538" width="11.7109375" style="55" bestFit="1" customWidth="1"/>
    <col min="1539" max="1787" width="11.42578125" style="55"/>
    <col min="1788" max="1788" width="9.5703125" style="55" customWidth="1"/>
    <col min="1789" max="1789" width="56" style="55" customWidth="1"/>
    <col min="1790" max="1790" width="26.85546875" style="55" customWidth="1"/>
    <col min="1791" max="1791" width="18.42578125" style="55" customWidth="1"/>
    <col min="1792" max="1792" width="14.140625" style="55" bestFit="1" customWidth="1"/>
    <col min="1793" max="1794" width="11.7109375" style="55" bestFit="1" customWidth="1"/>
    <col min="1795" max="2043" width="11.42578125" style="55"/>
    <col min="2044" max="2044" width="9.5703125" style="55" customWidth="1"/>
    <col min="2045" max="2045" width="56" style="55" customWidth="1"/>
    <col min="2046" max="2046" width="26.85546875" style="55" customWidth="1"/>
    <col min="2047" max="2047" width="18.42578125" style="55" customWidth="1"/>
    <col min="2048" max="2048" width="14.140625" style="55" bestFit="1" customWidth="1"/>
    <col min="2049" max="2050" width="11.7109375" style="55" bestFit="1" customWidth="1"/>
    <col min="2051" max="2299" width="11.42578125" style="55"/>
    <col min="2300" max="2300" width="9.5703125" style="55" customWidth="1"/>
    <col min="2301" max="2301" width="56" style="55" customWidth="1"/>
    <col min="2302" max="2302" width="26.85546875" style="55" customWidth="1"/>
    <col min="2303" max="2303" width="18.42578125" style="55" customWidth="1"/>
    <col min="2304" max="2304" width="14.140625" style="55" bestFit="1" customWidth="1"/>
    <col min="2305" max="2306" width="11.7109375" style="55" bestFit="1" customWidth="1"/>
    <col min="2307" max="2555" width="11.42578125" style="55"/>
    <col min="2556" max="2556" width="9.5703125" style="55" customWidth="1"/>
    <col min="2557" max="2557" width="56" style="55" customWidth="1"/>
    <col min="2558" max="2558" width="26.85546875" style="55" customWidth="1"/>
    <col min="2559" max="2559" width="18.42578125" style="55" customWidth="1"/>
    <col min="2560" max="2560" width="14.140625" style="55" bestFit="1" customWidth="1"/>
    <col min="2561" max="2562" width="11.7109375" style="55" bestFit="1" customWidth="1"/>
    <col min="2563" max="2811" width="11.42578125" style="55"/>
    <col min="2812" max="2812" width="9.5703125" style="55" customWidth="1"/>
    <col min="2813" max="2813" width="56" style="55" customWidth="1"/>
    <col min="2814" max="2814" width="26.85546875" style="55" customWidth="1"/>
    <col min="2815" max="2815" width="18.42578125" style="55" customWidth="1"/>
    <col min="2816" max="2816" width="14.140625" style="55" bestFit="1" customWidth="1"/>
    <col min="2817" max="2818" width="11.7109375" style="55" bestFit="1" customWidth="1"/>
    <col min="2819" max="3067" width="11.42578125" style="55"/>
    <col min="3068" max="3068" width="9.5703125" style="55" customWidth="1"/>
    <col min="3069" max="3069" width="56" style="55" customWidth="1"/>
    <col min="3070" max="3070" width="26.85546875" style="55" customWidth="1"/>
    <col min="3071" max="3071" width="18.42578125" style="55" customWidth="1"/>
    <col min="3072" max="3072" width="14.140625" style="55" bestFit="1" customWidth="1"/>
    <col min="3073" max="3074" width="11.7109375" style="55" bestFit="1" customWidth="1"/>
    <col min="3075" max="3323" width="11.42578125" style="55"/>
    <col min="3324" max="3324" width="9.5703125" style="55" customWidth="1"/>
    <col min="3325" max="3325" width="56" style="55" customWidth="1"/>
    <col min="3326" max="3326" width="26.85546875" style="55" customWidth="1"/>
    <col min="3327" max="3327" width="18.42578125" style="55" customWidth="1"/>
    <col min="3328" max="3328" width="14.140625" style="55" bestFit="1" customWidth="1"/>
    <col min="3329" max="3330" width="11.7109375" style="55" bestFit="1" customWidth="1"/>
    <col min="3331" max="3579" width="11.42578125" style="55"/>
    <col min="3580" max="3580" width="9.5703125" style="55" customWidth="1"/>
    <col min="3581" max="3581" width="56" style="55" customWidth="1"/>
    <col min="3582" max="3582" width="26.85546875" style="55" customWidth="1"/>
    <col min="3583" max="3583" width="18.42578125" style="55" customWidth="1"/>
    <col min="3584" max="3584" width="14.140625" style="55" bestFit="1" customWidth="1"/>
    <col min="3585" max="3586" width="11.7109375" style="55" bestFit="1" customWidth="1"/>
    <col min="3587" max="3835" width="11.42578125" style="55"/>
    <col min="3836" max="3836" width="9.5703125" style="55" customWidth="1"/>
    <col min="3837" max="3837" width="56" style="55" customWidth="1"/>
    <col min="3838" max="3838" width="26.85546875" style="55" customWidth="1"/>
    <col min="3839" max="3839" width="18.42578125" style="55" customWidth="1"/>
    <col min="3840" max="3840" width="14.140625" style="55" bestFit="1" customWidth="1"/>
    <col min="3841" max="3842" width="11.7109375" style="55" bestFit="1" customWidth="1"/>
    <col min="3843" max="4091" width="11.42578125" style="55"/>
    <col min="4092" max="4092" width="9.5703125" style="55" customWidth="1"/>
    <col min="4093" max="4093" width="56" style="55" customWidth="1"/>
    <col min="4094" max="4094" width="26.85546875" style="55" customWidth="1"/>
    <col min="4095" max="4095" width="18.42578125" style="55" customWidth="1"/>
    <col min="4096" max="4096" width="14.140625" style="55" bestFit="1" customWidth="1"/>
    <col min="4097" max="4098" width="11.7109375" style="55" bestFit="1" customWidth="1"/>
    <col min="4099" max="4347" width="11.42578125" style="55"/>
    <col min="4348" max="4348" width="9.5703125" style="55" customWidth="1"/>
    <col min="4349" max="4349" width="56" style="55" customWidth="1"/>
    <col min="4350" max="4350" width="26.85546875" style="55" customWidth="1"/>
    <col min="4351" max="4351" width="18.42578125" style="55" customWidth="1"/>
    <col min="4352" max="4352" width="14.140625" style="55" bestFit="1" customWidth="1"/>
    <col min="4353" max="4354" width="11.7109375" style="55" bestFit="1" customWidth="1"/>
    <col min="4355" max="4603" width="11.42578125" style="55"/>
    <col min="4604" max="4604" width="9.5703125" style="55" customWidth="1"/>
    <col min="4605" max="4605" width="56" style="55" customWidth="1"/>
    <col min="4606" max="4606" width="26.85546875" style="55" customWidth="1"/>
    <col min="4607" max="4607" width="18.42578125" style="55" customWidth="1"/>
    <col min="4608" max="4608" width="14.140625" style="55" bestFit="1" customWidth="1"/>
    <col min="4609" max="4610" width="11.7109375" style="55" bestFit="1" customWidth="1"/>
    <col min="4611" max="4859" width="11.42578125" style="55"/>
    <col min="4860" max="4860" width="9.5703125" style="55" customWidth="1"/>
    <col min="4861" max="4861" width="56" style="55" customWidth="1"/>
    <col min="4862" max="4862" width="26.85546875" style="55" customWidth="1"/>
    <col min="4863" max="4863" width="18.42578125" style="55" customWidth="1"/>
    <col min="4864" max="4864" width="14.140625" style="55" bestFit="1" customWidth="1"/>
    <col min="4865" max="4866" width="11.7109375" style="55" bestFit="1" customWidth="1"/>
    <col min="4867" max="5115" width="11.42578125" style="55"/>
    <col min="5116" max="5116" width="9.5703125" style="55" customWidth="1"/>
    <col min="5117" max="5117" width="56" style="55" customWidth="1"/>
    <col min="5118" max="5118" width="26.85546875" style="55" customWidth="1"/>
    <col min="5119" max="5119" width="18.42578125" style="55" customWidth="1"/>
    <col min="5120" max="5120" width="14.140625" style="55" bestFit="1" customWidth="1"/>
    <col min="5121" max="5122" width="11.7109375" style="55" bestFit="1" customWidth="1"/>
    <col min="5123" max="5371" width="11.42578125" style="55"/>
    <col min="5372" max="5372" width="9.5703125" style="55" customWidth="1"/>
    <col min="5373" max="5373" width="56" style="55" customWidth="1"/>
    <col min="5374" max="5374" width="26.85546875" style="55" customWidth="1"/>
    <col min="5375" max="5375" width="18.42578125" style="55" customWidth="1"/>
    <col min="5376" max="5376" width="14.140625" style="55" bestFit="1" customWidth="1"/>
    <col min="5377" max="5378" width="11.7109375" style="55" bestFit="1" customWidth="1"/>
    <col min="5379" max="5627" width="11.42578125" style="55"/>
    <col min="5628" max="5628" width="9.5703125" style="55" customWidth="1"/>
    <col min="5629" max="5629" width="56" style="55" customWidth="1"/>
    <col min="5630" max="5630" width="26.85546875" style="55" customWidth="1"/>
    <col min="5631" max="5631" width="18.42578125" style="55" customWidth="1"/>
    <col min="5632" max="5632" width="14.140625" style="55" bestFit="1" customWidth="1"/>
    <col min="5633" max="5634" width="11.7109375" style="55" bestFit="1" customWidth="1"/>
    <col min="5635" max="5883" width="11.42578125" style="55"/>
    <col min="5884" max="5884" width="9.5703125" style="55" customWidth="1"/>
    <col min="5885" max="5885" width="56" style="55" customWidth="1"/>
    <col min="5886" max="5886" width="26.85546875" style="55" customWidth="1"/>
    <col min="5887" max="5887" width="18.42578125" style="55" customWidth="1"/>
    <col min="5888" max="5888" width="14.140625" style="55" bestFit="1" customWidth="1"/>
    <col min="5889" max="5890" width="11.7109375" style="55" bestFit="1" customWidth="1"/>
    <col min="5891" max="6139" width="11.42578125" style="55"/>
    <col min="6140" max="6140" width="9.5703125" style="55" customWidth="1"/>
    <col min="6141" max="6141" width="56" style="55" customWidth="1"/>
    <col min="6142" max="6142" width="26.85546875" style="55" customWidth="1"/>
    <col min="6143" max="6143" width="18.42578125" style="55" customWidth="1"/>
    <col min="6144" max="6144" width="14.140625" style="55" bestFit="1" customWidth="1"/>
    <col min="6145" max="6146" width="11.7109375" style="55" bestFit="1" customWidth="1"/>
    <col min="6147" max="6395" width="11.42578125" style="55"/>
    <col min="6396" max="6396" width="9.5703125" style="55" customWidth="1"/>
    <col min="6397" max="6397" width="56" style="55" customWidth="1"/>
    <col min="6398" max="6398" width="26.85546875" style="55" customWidth="1"/>
    <col min="6399" max="6399" width="18.42578125" style="55" customWidth="1"/>
    <col min="6400" max="6400" width="14.140625" style="55" bestFit="1" customWidth="1"/>
    <col min="6401" max="6402" width="11.7109375" style="55" bestFit="1" customWidth="1"/>
    <col min="6403" max="6651" width="11.42578125" style="55"/>
    <col min="6652" max="6652" width="9.5703125" style="55" customWidth="1"/>
    <col min="6653" max="6653" width="56" style="55" customWidth="1"/>
    <col min="6654" max="6654" width="26.85546875" style="55" customWidth="1"/>
    <col min="6655" max="6655" width="18.42578125" style="55" customWidth="1"/>
    <col min="6656" max="6656" width="14.140625" style="55" bestFit="1" customWidth="1"/>
    <col min="6657" max="6658" width="11.7109375" style="55" bestFit="1" customWidth="1"/>
    <col min="6659" max="6907" width="11.42578125" style="55"/>
    <col min="6908" max="6908" width="9.5703125" style="55" customWidth="1"/>
    <col min="6909" max="6909" width="56" style="55" customWidth="1"/>
    <col min="6910" max="6910" width="26.85546875" style="55" customWidth="1"/>
    <col min="6911" max="6911" width="18.42578125" style="55" customWidth="1"/>
    <col min="6912" max="6912" width="14.140625" style="55" bestFit="1" customWidth="1"/>
    <col min="6913" max="6914" width="11.7109375" style="55" bestFit="1" customWidth="1"/>
    <col min="6915" max="7163" width="11.42578125" style="55"/>
    <col min="7164" max="7164" width="9.5703125" style="55" customWidth="1"/>
    <col min="7165" max="7165" width="56" style="55" customWidth="1"/>
    <col min="7166" max="7166" width="26.85546875" style="55" customWidth="1"/>
    <col min="7167" max="7167" width="18.42578125" style="55" customWidth="1"/>
    <col min="7168" max="7168" width="14.140625" style="55" bestFit="1" customWidth="1"/>
    <col min="7169" max="7170" width="11.7109375" style="55" bestFit="1" customWidth="1"/>
    <col min="7171" max="7419" width="11.42578125" style="55"/>
    <col min="7420" max="7420" width="9.5703125" style="55" customWidth="1"/>
    <col min="7421" max="7421" width="56" style="55" customWidth="1"/>
    <col min="7422" max="7422" width="26.85546875" style="55" customWidth="1"/>
    <col min="7423" max="7423" width="18.42578125" style="55" customWidth="1"/>
    <col min="7424" max="7424" width="14.140625" style="55" bestFit="1" customWidth="1"/>
    <col min="7425" max="7426" width="11.7109375" style="55" bestFit="1" customWidth="1"/>
    <col min="7427" max="7675" width="11.42578125" style="55"/>
    <col min="7676" max="7676" width="9.5703125" style="55" customWidth="1"/>
    <col min="7677" max="7677" width="56" style="55" customWidth="1"/>
    <col min="7678" max="7678" width="26.85546875" style="55" customWidth="1"/>
    <col min="7679" max="7679" width="18.42578125" style="55" customWidth="1"/>
    <col min="7680" max="7680" width="14.140625" style="55" bestFit="1" customWidth="1"/>
    <col min="7681" max="7682" width="11.7109375" style="55" bestFit="1" customWidth="1"/>
    <col min="7683" max="7931" width="11.42578125" style="55"/>
    <col min="7932" max="7932" width="9.5703125" style="55" customWidth="1"/>
    <col min="7933" max="7933" width="56" style="55" customWidth="1"/>
    <col min="7934" max="7934" width="26.85546875" style="55" customWidth="1"/>
    <col min="7935" max="7935" width="18.42578125" style="55" customWidth="1"/>
    <col min="7936" max="7936" width="14.140625" style="55" bestFit="1" customWidth="1"/>
    <col min="7937" max="7938" width="11.7109375" style="55" bestFit="1" customWidth="1"/>
    <col min="7939" max="8187" width="11.42578125" style="55"/>
    <col min="8188" max="8188" width="9.5703125" style="55" customWidth="1"/>
    <col min="8189" max="8189" width="56" style="55" customWidth="1"/>
    <col min="8190" max="8190" width="26.85546875" style="55" customWidth="1"/>
    <col min="8191" max="8191" width="18.42578125" style="55" customWidth="1"/>
    <col min="8192" max="8192" width="14.140625" style="55" bestFit="1" customWidth="1"/>
    <col min="8193" max="8194" width="11.7109375" style="55" bestFit="1" customWidth="1"/>
    <col min="8195" max="8443" width="11.42578125" style="55"/>
    <col min="8444" max="8444" width="9.5703125" style="55" customWidth="1"/>
    <col min="8445" max="8445" width="56" style="55" customWidth="1"/>
    <col min="8446" max="8446" width="26.85546875" style="55" customWidth="1"/>
    <col min="8447" max="8447" width="18.42578125" style="55" customWidth="1"/>
    <col min="8448" max="8448" width="14.140625" style="55" bestFit="1" customWidth="1"/>
    <col min="8449" max="8450" width="11.7109375" style="55" bestFit="1" customWidth="1"/>
    <col min="8451" max="8699" width="11.42578125" style="55"/>
    <col min="8700" max="8700" width="9.5703125" style="55" customWidth="1"/>
    <col min="8701" max="8701" width="56" style="55" customWidth="1"/>
    <col min="8702" max="8702" width="26.85546875" style="55" customWidth="1"/>
    <col min="8703" max="8703" width="18.42578125" style="55" customWidth="1"/>
    <col min="8704" max="8704" width="14.140625" style="55" bestFit="1" customWidth="1"/>
    <col min="8705" max="8706" width="11.7109375" style="55" bestFit="1" customWidth="1"/>
    <col min="8707" max="8955" width="11.42578125" style="55"/>
    <col min="8956" max="8956" width="9.5703125" style="55" customWidth="1"/>
    <col min="8957" max="8957" width="56" style="55" customWidth="1"/>
    <col min="8958" max="8958" width="26.85546875" style="55" customWidth="1"/>
    <col min="8959" max="8959" width="18.42578125" style="55" customWidth="1"/>
    <col min="8960" max="8960" width="14.140625" style="55" bestFit="1" customWidth="1"/>
    <col min="8961" max="8962" width="11.7109375" style="55" bestFit="1" customWidth="1"/>
    <col min="8963" max="9211" width="11.42578125" style="55"/>
    <col min="9212" max="9212" width="9.5703125" style="55" customWidth="1"/>
    <col min="9213" max="9213" width="56" style="55" customWidth="1"/>
    <col min="9214" max="9214" width="26.85546875" style="55" customWidth="1"/>
    <col min="9215" max="9215" width="18.42578125" style="55" customWidth="1"/>
    <col min="9216" max="9216" width="14.140625" style="55" bestFit="1" customWidth="1"/>
    <col min="9217" max="9218" width="11.7109375" style="55" bestFit="1" customWidth="1"/>
    <col min="9219" max="9467" width="11.42578125" style="55"/>
    <col min="9468" max="9468" width="9.5703125" style="55" customWidth="1"/>
    <col min="9469" max="9469" width="56" style="55" customWidth="1"/>
    <col min="9470" max="9470" width="26.85546875" style="55" customWidth="1"/>
    <col min="9471" max="9471" width="18.42578125" style="55" customWidth="1"/>
    <col min="9472" max="9472" width="14.140625" style="55" bestFit="1" customWidth="1"/>
    <col min="9473" max="9474" width="11.7109375" style="55" bestFit="1" customWidth="1"/>
    <col min="9475" max="9723" width="11.42578125" style="55"/>
    <col min="9724" max="9724" width="9.5703125" style="55" customWidth="1"/>
    <col min="9725" max="9725" width="56" style="55" customWidth="1"/>
    <col min="9726" max="9726" width="26.85546875" style="55" customWidth="1"/>
    <col min="9727" max="9727" width="18.42578125" style="55" customWidth="1"/>
    <col min="9728" max="9728" width="14.140625" style="55" bestFit="1" customWidth="1"/>
    <col min="9729" max="9730" width="11.7109375" style="55" bestFit="1" customWidth="1"/>
    <col min="9731" max="9979" width="11.42578125" style="55"/>
    <col min="9980" max="9980" width="9.5703125" style="55" customWidth="1"/>
    <col min="9981" max="9981" width="56" style="55" customWidth="1"/>
    <col min="9982" max="9982" width="26.85546875" style="55" customWidth="1"/>
    <col min="9983" max="9983" width="18.42578125" style="55" customWidth="1"/>
    <col min="9984" max="9984" width="14.140625" style="55" bestFit="1" customWidth="1"/>
    <col min="9985" max="9986" width="11.7109375" style="55" bestFit="1" customWidth="1"/>
    <col min="9987" max="10235" width="11.42578125" style="55"/>
    <col min="10236" max="10236" width="9.5703125" style="55" customWidth="1"/>
    <col min="10237" max="10237" width="56" style="55" customWidth="1"/>
    <col min="10238" max="10238" width="26.85546875" style="55" customWidth="1"/>
    <col min="10239" max="10239" width="18.42578125" style="55" customWidth="1"/>
    <col min="10240" max="10240" width="14.140625" style="55" bestFit="1" customWidth="1"/>
    <col min="10241" max="10242" width="11.7109375" style="55" bestFit="1" customWidth="1"/>
    <col min="10243" max="10491" width="11.42578125" style="55"/>
    <col min="10492" max="10492" width="9.5703125" style="55" customWidth="1"/>
    <col min="10493" max="10493" width="56" style="55" customWidth="1"/>
    <col min="10494" max="10494" width="26.85546875" style="55" customWidth="1"/>
    <col min="10495" max="10495" width="18.42578125" style="55" customWidth="1"/>
    <col min="10496" max="10496" width="14.140625" style="55" bestFit="1" customWidth="1"/>
    <col min="10497" max="10498" width="11.7109375" style="55" bestFit="1" customWidth="1"/>
    <col min="10499" max="10747" width="11.42578125" style="55"/>
    <col min="10748" max="10748" width="9.5703125" style="55" customWidth="1"/>
    <col min="10749" max="10749" width="56" style="55" customWidth="1"/>
    <col min="10750" max="10750" width="26.85546875" style="55" customWidth="1"/>
    <col min="10751" max="10751" width="18.42578125" style="55" customWidth="1"/>
    <col min="10752" max="10752" width="14.140625" style="55" bestFit="1" customWidth="1"/>
    <col min="10753" max="10754" width="11.7109375" style="55" bestFit="1" customWidth="1"/>
    <col min="10755" max="11003" width="11.42578125" style="55"/>
    <col min="11004" max="11004" width="9.5703125" style="55" customWidth="1"/>
    <col min="11005" max="11005" width="56" style="55" customWidth="1"/>
    <col min="11006" max="11006" width="26.85546875" style="55" customWidth="1"/>
    <col min="11007" max="11007" width="18.42578125" style="55" customWidth="1"/>
    <col min="11008" max="11008" width="14.140625" style="55" bestFit="1" customWidth="1"/>
    <col min="11009" max="11010" width="11.7109375" style="55" bestFit="1" customWidth="1"/>
    <col min="11011" max="11259" width="11.42578125" style="55"/>
    <col min="11260" max="11260" width="9.5703125" style="55" customWidth="1"/>
    <col min="11261" max="11261" width="56" style="55" customWidth="1"/>
    <col min="11262" max="11262" width="26.85546875" style="55" customWidth="1"/>
    <col min="11263" max="11263" width="18.42578125" style="55" customWidth="1"/>
    <col min="11264" max="11264" width="14.140625" style="55" bestFit="1" customWidth="1"/>
    <col min="11265" max="11266" width="11.7109375" style="55" bestFit="1" customWidth="1"/>
    <col min="11267" max="11515" width="11.42578125" style="55"/>
    <col min="11516" max="11516" width="9.5703125" style="55" customWidth="1"/>
    <col min="11517" max="11517" width="56" style="55" customWidth="1"/>
    <col min="11518" max="11518" width="26.85546875" style="55" customWidth="1"/>
    <col min="11519" max="11519" width="18.42578125" style="55" customWidth="1"/>
    <col min="11520" max="11520" width="14.140625" style="55" bestFit="1" customWidth="1"/>
    <col min="11521" max="11522" width="11.7109375" style="55" bestFit="1" customWidth="1"/>
    <col min="11523" max="11771" width="11.42578125" style="55"/>
    <col min="11772" max="11772" width="9.5703125" style="55" customWidth="1"/>
    <col min="11773" max="11773" width="56" style="55" customWidth="1"/>
    <col min="11774" max="11774" width="26.85546875" style="55" customWidth="1"/>
    <col min="11775" max="11775" width="18.42578125" style="55" customWidth="1"/>
    <col min="11776" max="11776" width="14.140625" style="55" bestFit="1" customWidth="1"/>
    <col min="11777" max="11778" width="11.7109375" style="55" bestFit="1" customWidth="1"/>
    <col min="11779" max="12027" width="11.42578125" style="55"/>
    <col min="12028" max="12028" width="9.5703125" style="55" customWidth="1"/>
    <col min="12029" max="12029" width="56" style="55" customWidth="1"/>
    <col min="12030" max="12030" width="26.85546875" style="55" customWidth="1"/>
    <col min="12031" max="12031" width="18.42578125" style="55" customWidth="1"/>
    <col min="12032" max="12032" width="14.140625" style="55" bestFit="1" customWidth="1"/>
    <col min="12033" max="12034" width="11.7109375" style="55" bestFit="1" customWidth="1"/>
    <col min="12035" max="12283" width="11.42578125" style="55"/>
    <col min="12284" max="12284" width="9.5703125" style="55" customWidth="1"/>
    <col min="12285" max="12285" width="56" style="55" customWidth="1"/>
    <col min="12286" max="12286" width="26.85546875" style="55" customWidth="1"/>
    <col min="12287" max="12287" width="18.42578125" style="55" customWidth="1"/>
    <col min="12288" max="12288" width="14.140625" style="55" bestFit="1" customWidth="1"/>
    <col min="12289" max="12290" width="11.7109375" style="55" bestFit="1" customWidth="1"/>
    <col min="12291" max="12539" width="11.42578125" style="55"/>
    <col min="12540" max="12540" width="9.5703125" style="55" customWidth="1"/>
    <col min="12541" max="12541" width="56" style="55" customWidth="1"/>
    <col min="12542" max="12542" width="26.85546875" style="55" customWidth="1"/>
    <col min="12543" max="12543" width="18.42578125" style="55" customWidth="1"/>
    <col min="12544" max="12544" width="14.140625" style="55" bestFit="1" customWidth="1"/>
    <col min="12545" max="12546" width="11.7109375" style="55" bestFit="1" customWidth="1"/>
    <col min="12547" max="12795" width="11.42578125" style="55"/>
    <col min="12796" max="12796" width="9.5703125" style="55" customWidth="1"/>
    <col min="12797" max="12797" width="56" style="55" customWidth="1"/>
    <col min="12798" max="12798" width="26.85546875" style="55" customWidth="1"/>
    <col min="12799" max="12799" width="18.42578125" style="55" customWidth="1"/>
    <col min="12800" max="12800" width="14.140625" style="55" bestFit="1" customWidth="1"/>
    <col min="12801" max="12802" width="11.7109375" style="55" bestFit="1" customWidth="1"/>
    <col min="12803" max="13051" width="11.42578125" style="55"/>
    <col min="13052" max="13052" width="9.5703125" style="55" customWidth="1"/>
    <col min="13053" max="13053" width="56" style="55" customWidth="1"/>
    <col min="13054" max="13054" width="26.85546875" style="55" customWidth="1"/>
    <col min="13055" max="13055" width="18.42578125" style="55" customWidth="1"/>
    <col min="13056" max="13056" width="14.140625" style="55" bestFit="1" customWidth="1"/>
    <col min="13057" max="13058" width="11.7109375" style="55" bestFit="1" customWidth="1"/>
    <col min="13059" max="13307" width="11.42578125" style="55"/>
    <col min="13308" max="13308" width="9.5703125" style="55" customWidth="1"/>
    <col min="13309" max="13309" width="56" style="55" customWidth="1"/>
    <col min="13310" max="13310" width="26.85546875" style="55" customWidth="1"/>
    <col min="13311" max="13311" width="18.42578125" style="55" customWidth="1"/>
    <col min="13312" max="13312" width="14.140625" style="55" bestFit="1" customWidth="1"/>
    <col min="13313" max="13314" width="11.7109375" style="55" bestFit="1" customWidth="1"/>
    <col min="13315" max="13563" width="11.42578125" style="55"/>
    <col min="13564" max="13564" width="9.5703125" style="55" customWidth="1"/>
    <col min="13565" max="13565" width="56" style="55" customWidth="1"/>
    <col min="13566" max="13566" width="26.85546875" style="55" customWidth="1"/>
    <col min="13567" max="13567" width="18.42578125" style="55" customWidth="1"/>
    <col min="13568" max="13568" width="14.140625" style="55" bestFit="1" customWidth="1"/>
    <col min="13569" max="13570" width="11.7109375" style="55" bestFit="1" customWidth="1"/>
    <col min="13571" max="13819" width="11.42578125" style="55"/>
    <col min="13820" max="13820" width="9.5703125" style="55" customWidth="1"/>
    <col min="13821" max="13821" width="56" style="55" customWidth="1"/>
    <col min="13822" max="13822" width="26.85546875" style="55" customWidth="1"/>
    <col min="13823" max="13823" width="18.42578125" style="55" customWidth="1"/>
    <col min="13824" max="13824" width="14.140625" style="55" bestFit="1" customWidth="1"/>
    <col min="13825" max="13826" width="11.7109375" style="55" bestFit="1" customWidth="1"/>
    <col min="13827" max="14075" width="11.42578125" style="55"/>
    <col min="14076" max="14076" width="9.5703125" style="55" customWidth="1"/>
    <col min="14077" max="14077" width="56" style="55" customWidth="1"/>
    <col min="14078" max="14078" width="26.85546875" style="55" customWidth="1"/>
    <col min="14079" max="14079" width="18.42578125" style="55" customWidth="1"/>
    <col min="14080" max="14080" width="14.140625" style="55" bestFit="1" customWidth="1"/>
    <col min="14081" max="14082" width="11.7109375" style="55" bestFit="1" customWidth="1"/>
    <col min="14083" max="14331" width="11.42578125" style="55"/>
    <col min="14332" max="14332" width="9.5703125" style="55" customWidth="1"/>
    <col min="14333" max="14333" width="56" style="55" customWidth="1"/>
    <col min="14334" max="14334" width="26.85546875" style="55" customWidth="1"/>
    <col min="14335" max="14335" width="18.42578125" style="55" customWidth="1"/>
    <col min="14336" max="14336" width="14.140625" style="55" bestFit="1" customWidth="1"/>
    <col min="14337" max="14338" width="11.7109375" style="55" bestFit="1" customWidth="1"/>
    <col min="14339" max="14587" width="11.42578125" style="55"/>
    <col min="14588" max="14588" width="9.5703125" style="55" customWidth="1"/>
    <col min="14589" max="14589" width="56" style="55" customWidth="1"/>
    <col min="14590" max="14590" width="26.85546875" style="55" customWidth="1"/>
    <col min="14591" max="14591" width="18.42578125" style="55" customWidth="1"/>
    <col min="14592" max="14592" width="14.140625" style="55" bestFit="1" customWidth="1"/>
    <col min="14593" max="14594" width="11.7109375" style="55" bestFit="1" customWidth="1"/>
    <col min="14595" max="14843" width="11.42578125" style="55"/>
    <col min="14844" max="14844" width="9.5703125" style="55" customWidth="1"/>
    <col min="14845" max="14845" width="56" style="55" customWidth="1"/>
    <col min="14846" max="14846" width="26.85546875" style="55" customWidth="1"/>
    <col min="14847" max="14847" width="18.42578125" style="55" customWidth="1"/>
    <col min="14848" max="14848" width="14.140625" style="55" bestFit="1" customWidth="1"/>
    <col min="14849" max="14850" width="11.7109375" style="55" bestFit="1" customWidth="1"/>
    <col min="14851" max="15099" width="11.42578125" style="55"/>
    <col min="15100" max="15100" width="9.5703125" style="55" customWidth="1"/>
    <col min="15101" max="15101" width="56" style="55" customWidth="1"/>
    <col min="15102" max="15102" width="26.85546875" style="55" customWidth="1"/>
    <col min="15103" max="15103" width="18.42578125" style="55" customWidth="1"/>
    <col min="15104" max="15104" width="14.140625" style="55" bestFit="1" customWidth="1"/>
    <col min="15105" max="15106" width="11.7109375" style="55" bestFit="1" customWidth="1"/>
    <col min="15107" max="15355" width="11.42578125" style="55"/>
    <col min="15356" max="15356" width="9.5703125" style="55" customWidth="1"/>
    <col min="15357" max="15357" width="56" style="55" customWidth="1"/>
    <col min="15358" max="15358" width="26.85546875" style="55" customWidth="1"/>
    <col min="15359" max="15359" width="18.42578125" style="55" customWidth="1"/>
    <col min="15360" max="15360" width="14.140625" style="55" bestFit="1" customWidth="1"/>
    <col min="15361" max="15362" width="11.7109375" style="55" bestFit="1" customWidth="1"/>
    <col min="15363" max="15611" width="11.42578125" style="55"/>
    <col min="15612" max="15612" width="9.5703125" style="55" customWidth="1"/>
    <col min="15613" max="15613" width="56" style="55" customWidth="1"/>
    <col min="15614" max="15614" width="26.85546875" style="55" customWidth="1"/>
    <col min="15615" max="15615" width="18.42578125" style="55" customWidth="1"/>
    <col min="15616" max="15616" width="14.140625" style="55" bestFit="1" customWidth="1"/>
    <col min="15617" max="15618" width="11.7109375" style="55" bestFit="1" customWidth="1"/>
    <col min="15619" max="15867" width="11.42578125" style="55"/>
    <col min="15868" max="15868" width="9.5703125" style="55" customWidth="1"/>
    <col min="15869" max="15869" width="56" style="55" customWidth="1"/>
    <col min="15870" max="15870" width="26.85546875" style="55" customWidth="1"/>
    <col min="15871" max="15871" width="18.42578125" style="55" customWidth="1"/>
    <col min="15872" max="15872" width="14.140625" style="55" bestFit="1" customWidth="1"/>
    <col min="15873" max="15874" width="11.7109375" style="55" bestFit="1" customWidth="1"/>
    <col min="15875" max="16123" width="11.42578125" style="55"/>
    <col min="16124" max="16124" width="9.5703125" style="55" customWidth="1"/>
    <col min="16125" max="16125" width="56" style="55" customWidth="1"/>
    <col min="16126" max="16126" width="26.85546875" style="55" customWidth="1"/>
    <col min="16127" max="16127" width="18.42578125" style="55" customWidth="1"/>
    <col min="16128" max="16128" width="14.140625" style="55" bestFit="1" customWidth="1"/>
    <col min="16129" max="16130" width="11.7109375" style="55" bestFit="1" customWidth="1"/>
    <col min="16131" max="16384" width="11.42578125" style="55"/>
  </cols>
  <sheetData>
    <row r="1" spans="1:7" x14ac:dyDescent="0.2">
      <c r="B1" s="174"/>
      <c r="C1" s="174"/>
      <c r="D1" s="175"/>
    </row>
    <row r="2" spans="1:7" x14ac:dyDescent="0.2">
      <c r="A2" s="177"/>
      <c r="B2" s="174"/>
      <c r="C2" s="174"/>
      <c r="D2" s="175"/>
    </row>
    <row r="3" spans="1:7" x14ac:dyDescent="0.2">
      <c r="A3" s="177"/>
      <c r="B3" s="174"/>
      <c r="C3" s="174"/>
      <c r="D3" s="175"/>
    </row>
    <row r="4" spans="1:7" x14ac:dyDescent="0.2">
      <c r="A4" s="177"/>
      <c r="B4" s="174"/>
      <c r="C4" s="174"/>
      <c r="D4" s="175"/>
    </row>
    <row r="5" spans="1:7" ht="13.5" thickBot="1" x14ac:dyDescent="0.25">
      <c r="A5" s="177" t="s">
        <v>94</v>
      </c>
      <c r="B5" s="174"/>
      <c r="C5" s="174"/>
      <c r="D5" s="175"/>
    </row>
    <row r="6" spans="1:7" ht="15" x14ac:dyDescent="0.25">
      <c r="A6" s="178" t="s">
        <v>97</v>
      </c>
      <c r="B6" s="179"/>
      <c r="C6" s="179"/>
      <c r="D6" s="180"/>
    </row>
    <row r="7" spans="1:7" ht="15" x14ac:dyDescent="0.25">
      <c r="A7" s="181" t="s">
        <v>98</v>
      </c>
      <c r="B7" s="182"/>
      <c r="C7" s="182"/>
      <c r="D7" s="183"/>
    </row>
    <row r="8" spans="1:7" ht="15" x14ac:dyDescent="0.25">
      <c r="A8" s="181" t="s">
        <v>99</v>
      </c>
      <c r="B8" s="182"/>
      <c r="C8" s="182"/>
      <c r="D8" s="183"/>
    </row>
    <row r="9" spans="1:7" ht="15" x14ac:dyDescent="0.25">
      <c r="A9" s="181" t="s">
        <v>100</v>
      </c>
      <c r="B9" s="182"/>
      <c r="C9" s="182"/>
      <c r="D9" s="183"/>
    </row>
    <row r="10" spans="1:7" ht="15" thickBot="1" x14ac:dyDescent="0.25">
      <c r="A10" s="184"/>
      <c r="B10" s="185"/>
      <c r="C10" s="185"/>
      <c r="D10" s="186"/>
    </row>
    <row r="11" spans="1:7" x14ac:dyDescent="0.2">
      <c r="A11" s="187"/>
      <c r="B11" s="188"/>
      <c r="C11" s="189"/>
      <c r="D11" s="190"/>
    </row>
    <row r="12" spans="1:7" ht="15.75" thickBot="1" x14ac:dyDescent="0.3">
      <c r="A12" s="187" t="s">
        <v>101</v>
      </c>
      <c r="B12" s="191" t="s">
        <v>102</v>
      </c>
      <c r="C12" s="192"/>
      <c r="D12" s="193">
        <v>596449</v>
      </c>
    </row>
    <row r="13" spans="1:7" x14ac:dyDescent="0.2">
      <c r="A13" s="194"/>
      <c r="B13" s="188"/>
      <c r="C13" s="189"/>
      <c r="D13" s="190"/>
    </row>
    <row r="14" spans="1:7" x14ac:dyDescent="0.2">
      <c r="A14" s="194" t="s">
        <v>103</v>
      </c>
      <c r="B14" s="195" t="s">
        <v>104</v>
      </c>
      <c r="C14" s="174"/>
      <c r="D14" s="196">
        <f>+'[2]Estado de Rendimiento Financier'!C10+'[2]Estado de Rendimiento Financier'!C11</f>
        <v>49535730.539999999</v>
      </c>
      <c r="E14" s="109"/>
      <c r="F14" s="197"/>
      <c r="G14" s="109"/>
    </row>
    <row r="15" spans="1:7" x14ac:dyDescent="0.2">
      <c r="A15" s="194"/>
      <c r="B15" s="195"/>
      <c r="C15" s="174"/>
      <c r="D15" s="196"/>
      <c r="E15" s="109"/>
      <c r="F15" s="197"/>
      <c r="G15" s="109"/>
    </row>
    <row r="16" spans="1:7" ht="15" x14ac:dyDescent="0.25">
      <c r="A16" s="194" t="s">
        <v>105</v>
      </c>
      <c r="B16" s="198" t="s">
        <v>106</v>
      </c>
      <c r="C16" s="199"/>
      <c r="D16" s="200">
        <f>SUM(D12+D14)</f>
        <v>50132179.539999999</v>
      </c>
    </row>
    <row r="17" spans="1:7" x14ac:dyDescent="0.2">
      <c r="A17" s="194"/>
      <c r="B17" s="195"/>
      <c r="C17" s="174"/>
      <c r="D17" s="196"/>
      <c r="G17" s="176"/>
    </row>
    <row r="18" spans="1:7" x14ac:dyDescent="0.2">
      <c r="A18" s="194" t="s">
        <v>107</v>
      </c>
      <c r="B18" s="195" t="s">
        <v>108</v>
      </c>
      <c r="C18" s="174"/>
      <c r="D18" s="201">
        <f>+'[2]Ejec.Presup.DigePrep. (2)'!N77</f>
        <v>34073025.489999995</v>
      </c>
      <c r="G18" s="176"/>
    </row>
    <row r="19" spans="1:7" ht="13.5" thickBot="1" x14ac:dyDescent="0.25">
      <c r="A19" s="194"/>
      <c r="B19" s="191"/>
      <c r="C19" s="192"/>
      <c r="D19" s="202"/>
      <c r="G19" s="103"/>
    </row>
    <row r="20" spans="1:7" ht="15.75" thickBot="1" x14ac:dyDescent="0.3">
      <c r="A20" s="187" t="s">
        <v>109</v>
      </c>
      <c r="B20" s="203" t="s">
        <v>110</v>
      </c>
      <c r="C20" s="199"/>
      <c r="D20" s="193">
        <f>SUM(D16-D18)</f>
        <v>16059154.050000004</v>
      </c>
    </row>
    <row r="21" spans="1:7" ht="13.5" thickBot="1" x14ac:dyDescent="0.25">
      <c r="A21" s="187"/>
      <c r="B21" s="191"/>
      <c r="C21" s="192"/>
      <c r="D21" s="202"/>
    </row>
    <row r="22" spans="1:7" x14ac:dyDescent="0.2">
      <c r="A22" s="187"/>
      <c r="B22" s="188"/>
      <c r="C22" s="189"/>
      <c r="D22" s="190"/>
    </row>
    <row r="23" spans="1:7" x14ac:dyDescent="0.2">
      <c r="A23" s="187" t="s">
        <v>111</v>
      </c>
      <c r="B23" s="195" t="s">
        <v>112</v>
      </c>
      <c r="C23" s="174"/>
      <c r="D23" s="196">
        <f>D12</f>
        <v>596449</v>
      </c>
    </row>
    <row r="24" spans="1:7" x14ac:dyDescent="0.2">
      <c r="A24" s="187"/>
      <c r="B24" s="195"/>
      <c r="C24" s="174"/>
      <c r="D24" s="196"/>
    </row>
    <row r="25" spans="1:7" x14ac:dyDescent="0.2">
      <c r="A25" s="187" t="s">
        <v>113</v>
      </c>
      <c r="B25" s="195" t="s">
        <v>114</v>
      </c>
      <c r="C25" s="174"/>
      <c r="D25" s="196">
        <f>D20</f>
        <v>16059154.050000004</v>
      </c>
    </row>
    <row r="26" spans="1:7" ht="13.5" thickBot="1" x14ac:dyDescent="0.25">
      <c r="A26" s="187"/>
      <c r="B26" s="191"/>
      <c r="C26" s="192"/>
      <c r="D26" s="202"/>
    </row>
    <row r="27" spans="1:7" ht="15" x14ac:dyDescent="0.25">
      <c r="A27" s="187" t="s">
        <v>115</v>
      </c>
      <c r="B27" s="198" t="s">
        <v>116</v>
      </c>
      <c r="C27" s="199"/>
      <c r="D27" s="204">
        <f>D25-D23</f>
        <v>15462705.050000004</v>
      </c>
    </row>
    <row r="28" spans="1:7" ht="13.5" thickBot="1" x14ac:dyDescent="0.25">
      <c r="A28" s="205"/>
      <c r="B28" s="191"/>
      <c r="C28" s="192"/>
      <c r="D28" s="202"/>
    </row>
    <row r="29" spans="1:7" x14ac:dyDescent="0.2">
      <c r="A29" s="177"/>
      <c r="B29" s="174"/>
      <c r="C29" s="174"/>
      <c r="D29" s="206"/>
    </row>
    <row r="30" spans="1:7" ht="15" x14ac:dyDescent="0.25">
      <c r="A30" s="177"/>
      <c r="D30" s="18"/>
    </row>
    <row r="31" spans="1:7" ht="15" x14ac:dyDescent="0.25">
      <c r="A31" s="177"/>
      <c r="D31" s="18"/>
    </row>
    <row r="32" spans="1:7" ht="15.75" x14ac:dyDescent="0.25">
      <c r="A32" s="177"/>
      <c r="B32" s="29" t="s">
        <v>117</v>
      </c>
      <c r="C32" s="29" t="s">
        <v>70</v>
      </c>
      <c r="D32" s="29" t="s">
        <v>70</v>
      </c>
    </row>
    <row r="33" spans="1:4" ht="15.75" x14ac:dyDescent="0.25">
      <c r="A33"/>
      <c r="B33" s="29" t="s">
        <v>32</v>
      </c>
      <c r="C33" s="34" t="s">
        <v>33</v>
      </c>
      <c r="D33" s="34"/>
    </row>
    <row r="34" spans="1:4" ht="15.75" x14ac:dyDescent="0.25">
      <c r="A34"/>
      <c r="B34" s="32"/>
      <c r="C34" s="33"/>
      <c r="D34"/>
    </row>
    <row r="35" spans="1:4" ht="15.75" x14ac:dyDescent="0.25">
      <c r="A35"/>
      <c r="B35" s="32"/>
      <c r="C35" s="33"/>
      <c r="D35"/>
    </row>
    <row r="36" spans="1:4" ht="15.75" x14ac:dyDescent="0.25">
      <c r="A36"/>
      <c r="B36" s="32"/>
      <c r="C36"/>
      <c r="D36"/>
    </row>
    <row r="37" spans="1:4" ht="15.75" x14ac:dyDescent="0.25">
      <c r="A37"/>
      <c r="B37" s="29" t="s">
        <v>117</v>
      </c>
      <c r="C37" s="29" t="s">
        <v>70</v>
      </c>
      <c r="D37" s="29" t="s">
        <v>70</v>
      </c>
    </row>
    <row r="38" spans="1:4" ht="15.75" x14ac:dyDescent="0.25">
      <c r="A38"/>
      <c r="B38" s="29" t="s">
        <v>34</v>
      </c>
      <c r="C38" s="34" t="s">
        <v>35</v>
      </c>
      <c r="D38" s="34"/>
    </row>
    <row r="39" spans="1:4" ht="15.75" x14ac:dyDescent="0.25">
      <c r="A39" s="177"/>
      <c r="B39" s="207"/>
      <c r="C39" s="208"/>
      <c r="D39" s="38"/>
    </row>
    <row r="40" spans="1:4" ht="15.75" x14ac:dyDescent="0.25">
      <c r="A40" s="177"/>
      <c r="B40" s="207"/>
      <c r="C40" s="208"/>
      <c r="D40" s="38"/>
    </row>
    <row r="41" spans="1:4" ht="15.75" x14ac:dyDescent="0.25">
      <c r="A41" s="177"/>
      <c r="B41" s="207"/>
      <c r="C41" s="208"/>
      <c r="D41" s="38"/>
    </row>
    <row r="42" spans="1:4" ht="15.75" x14ac:dyDescent="0.25">
      <c r="A42" s="177"/>
      <c r="B42" s="207"/>
      <c r="C42" s="208"/>
      <c r="D42" s="38"/>
    </row>
    <row r="43" spans="1:4" ht="15.75" x14ac:dyDescent="0.25">
      <c r="A43" s="177"/>
      <c r="B43" s="207"/>
      <c r="C43" s="208"/>
      <c r="D43" s="38"/>
    </row>
    <row r="44" spans="1:4" ht="15.75" x14ac:dyDescent="0.25">
      <c r="A44" s="177"/>
      <c r="B44" s="207"/>
      <c r="C44" s="208"/>
      <c r="D44" s="38"/>
    </row>
    <row r="45" spans="1:4" ht="15.75" x14ac:dyDescent="0.25">
      <c r="A45" s="177"/>
      <c r="B45" s="207"/>
      <c r="C45" s="208"/>
      <c r="D45" s="38"/>
    </row>
    <row r="46" spans="1:4" ht="15.75" x14ac:dyDescent="0.25">
      <c r="A46" s="177"/>
      <c r="B46" s="207"/>
      <c r="C46" s="208"/>
      <c r="D46" s="38"/>
    </row>
    <row r="47" spans="1:4" ht="15.75" x14ac:dyDescent="0.25">
      <c r="A47" s="177"/>
      <c r="B47" s="207"/>
      <c r="C47" s="208"/>
      <c r="D47" s="38"/>
    </row>
    <row r="48" spans="1:4" ht="15.75" x14ac:dyDescent="0.25">
      <c r="A48" s="177"/>
      <c r="B48" s="207"/>
      <c r="C48" s="208"/>
      <c r="D48" s="38"/>
    </row>
    <row r="49" spans="1:4" ht="15.75" x14ac:dyDescent="0.25">
      <c r="A49" s="177"/>
      <c r="B49" s="207"/>
      <c r="C49" s="208"/>
      <c r="D49" s="38"/>
    </row>
    <row r="50" spans="1:4" ht="15.75" x14ac:dyDescent="0.25">
      <c r="A50" s="177"/>
      <c r="B50" s="207"/>
      <c r="C50" s="208"/>
      <c r="D50" s="38"/>
    </row>
    <row r="51" spans="1:4" ht="15.75" x14ac:dyDescent="0.25">
      <c r="A51" s="177"/>
      <c r="B51" s="207"/>
      <c r="C51" s="208"/>
      <c r="D51" s="38"/>
    </row>
    <row r="52" spans="1:4" ht="15.75" x14ac:dyDescent="0.25">
      <c r="A52" s="177"/>
      <c r="B52" s="207"/>
      <c r="C52" s="208"/>
      <c r="D52" s="38"/>
    </row>
    <row r="53" spans="1:4" ht="15.75" x14ac:dyDescent="0.25">
      <c r="A53" s="177"/>
      <c r="B53" s="207"/>
      <c r="C53" s="208"/>
      <c r="D53" s="38"/>
    </row>
    <row r="54" spans="1:4" ht="15.75" x14ac:dyDescent="0.25">
      <c r="A54" s="177"/>
      <c r="B54" s="207"/>
      <c r="C54" s="208"/>
      <c r="D54" s="38"/>
    </row>
    <row r="55" spans="1:4" ht="15.75" x14ac:dyDescent="0.25">
      <c r="A55" s="177"/>
      <c r="B55" s="207"/>
      <c r="C55" s="208"/>
      <c r="D55" s="38"/>
    </row>
    <row r="56" spans="1:4" ht="15.75" x14ac:dyDescent="0.25">
      <c r="A56" s="177"/>
      <c r="B56" s="207"/>
      <c r="C56" s="208"/>
      <c r="D56" s="38"/>
    </row>
    <row r="57" spans="1:4" ht="15.75" x14ac:dyDescent="0.25">
      <c r="A57" s="177"/>
      <c r="B57" s="207"/>
      <c r="C57" s="208"/>
      <c r="D57" s="38"/>
    </row>
    <row r="58" spans="1:4" ht="15.75" x14ac:dyDescent="0.25">
      <c r="A58" s="177"/>
      <c r="B58" s="207"/>
      <c r="C58" s="208"/>
      <c r="D58" s="38"/>
    </row>
    <row r="59" spans="1:4" ht="15.75" x14ac:dyDescent="0.25">
      <c r="A59" s="177"/>
      <c r="B59" s="38"/>
      <c r="C59" s="208"/>
      <c r="D59" s="38"/>
    </row>
    <row r="60" spans="1:4" ht="15.75" x14ac:dyDescent="0.25">
      <c r="A60" s="177"/>
      <c r="B60" s="38"/>
      <c r="C60" s="208"/>
      <c r="D60" s="38"/>
    </row>
    <row r="61" spans="1:4" ht="15.75" x14ac:dyDescent="0.25">
      <c r="A61" s="177"/>
      <c r="B61" s="38"/>
      <c r="C61" s="208"/>
      <c r="D61" s="38"/>
    </row>
    <row r="62" spans="1:4" ht="15.75" x14ac:dyDescent="0.25">
      <c r="A62" s="177"/>
      <c r="B62" s="38"/>
      <c r="C62" s="208"/>
      <c r="D62" s="38"/>
    </row>
    <row r="63" spans="1:4" x14ac:dyDescent="0.2">
      <c r="A63" s="177"/>
      <c r="B63" s="174"/>
      <c r="C63" s="174"/>
      <c r="D63" s="175"/>
    </row>
    <row r="64" spans="1:4" x14ac:dyDescent="0.2">
      <c r="A64" s="177"/>
      <c r="B64" s="174"/>
      <c r="C64" s="174"/>
      <c r="D64" s="175"/>
    </row>
    <row r="65" spans="1:4" x14ac:dyDescent="0.2">
      <c r="A65" s="174"/>
      <c r="B65" s="174"/>
      <c r="C65" s="174"/>
      <c r="D65" s="175"/>
    </row>
    <row r="66" spans="1:4" x14ac:dyDescent="0.2">
      <c r="A66" s="174"/>
      <c r="B66" s="174"/>
      <c r="C66" s="174"/>
      <c r="D66" s="175"/>
    </row>
    <row r="67" spans="1:4" x14ac:dyDescent="0.2">
      <c r="A67" s="174"/>
      <c r="B67" s="174"/>
      <c r="C67" s="174"/>
      <c r="D67" s="175"/>
    </row>
    <row r="68" spans="1:4" ht="13.5" thickBot="1" x14ac:dyDescent="0.25">
      <c r="A68" s="177" t="s">
        <v>68</v>
      </c>
      <c r="B68" s="174" t="s">
        <v>118</v>
      </c>
      <c r="C68" s="174"/>
      <c r="D68" s="175"/>
    </row>
    <row r="69" spans="1:4" x14ac:dyDescent="0.2">
      <c r="A69" s="209" t="s">
        <v>97</v>
      </c>
      <c r="B69" s="210"/>
      <c r="C69" s="210"/>
      <c r="D69" s="211"/>
    </row>
    <row r="70" spans="1:4" ht="15" x14ac:dyDescent="0.25">
      <c r="A70" s="181" t="s">
        <v>98</v>
      </c>
      <c r="B70" s="182"/>
      <c r="C70" s="182"/>
      <c r="D70" s="183"/>
    </row>
    <row r="71" spans="1:4" ht="15" x14ac:dyDescent="0.25">
      <c r="A71" s="181" t="s">
        <v>119</v>
      </c>
      <c r="B71" s="182"/>
      <c r="C71" s="182"/>
      <c r="D71" s="183"/>
    </row>
    <row r="72" spans="1:4" ht="15" x14ac:dyDescent="0.25">
      <c r="A72" s="181" t="s">
        <v>120</v>
      </c>
      <c r="B72" s="182"/>
      <c r="C72" s="182"/>
      <c r="D72" s="183"/>
    </row>
    <row r="73" spans="1:4" ht="15" thickBot="1" x14ac:dyDescent="0.25">
      <c r="A73" s="184"/>
      <c r="B73" s="185"/>
      <c r="C73" s="185"/>
      <c r="D73" s="212"/>
    </row>
    <row r="74" spans="1:4" x14ac:dyDescent="0.2">
      <c r="A74" s="213"/>
      <c r="B74" s="214"/>
      <c r="C74" s="215"/>
      <c r="D74" s="216"/>
    </row>
    <row r="75" spans="1:4" ht="15.75" thickBot="1" x14ac:dyDescent="0.3">
      <c r="A75" s="187" t="s">
        <v>121</v>
      </c>
      <c r="B75" s="217" t="s">
        <v>122</v>
      </c>
      <c r="C75" s="218"/>
      <c r="D75" s="219">
        <v>4445438</v>
      </c>
    </row>
    <row r="76" spans="1:4" x14ac:dyDescent="0.2">
      <c r="A76" s="187"/>
      <c r="B76" s="188"/>
      <c r="C76" s="189"/>
      <c r="D76" s="190"/>
    </row>
    <row r="77" spans="1:4" x14ac:dyDescent="0.2">
      <c r="A77" s="187" t="s">
        <v>103</v>
      </c>
      <c r="B77" s="195" t="s">
        <v>123</v>
      </c>
      <c r="C77" s="174"/>
      <c r="D77" s="196">
        <f>+'[2]Estado de Situación Financi'!C30</f>
        <v>1563990.57</v>
      </c>
    </row>
    <row r="78" spans="1:4" x14ac:dyDescent="0.2">
      <c r="A78" s="187"/>
      <c r="B78" s="195"/>
      <c r="C78" s="174"/>
      <c r="D78" s="196"/>
    </row>
    <row r="79" spans="1:4" x14ac:dyDescent="0.2">
      <c r="A79" s="187" t="s">
        <v>105</v>
      </c>
      <c r="B79" s="195" t="s">
        <v>124</v>
      </c>
      <c r="C79" s="174"/>
      <c r="D79" s="196">
        <f>+D75</f>
        <v>4445438</v>
      </c>
    </row>
    <row r="80" spans="1:4" ht="13.5" thickBot="1" x14ac:dyDescent="0.25">
      <c r="A80" s="187"/>
      <c r="B80" s="195"/>
      <c r="C80" s="174"/>
      <c r="D80" s="196"/>
    </row>
    <row r="81" spans="1:7" ht="15" x14ac:dyDescent="0.25">
      <c r="A81" s="187" t="s">
        <v>107</v>
      </c>
      <c r="B81" s="203" t="s">
        <v>125</v>
      </c>
      <c r="C81" s="220"/>
      <c r="D81" s="221">
        <f>SUM(D75+D77-D79)</f>
        <v>1563990.5700000003</v>
      </c>
    </row>
    <row r="82" spans="1:7" ht="13.5" thickBot="1" x14ac:dyDescent="0.25">
      <c r="A82" s="187"/>
      <c r="B82" s="191"/>
      <c r="C82" s="192"/>
      <c r="D82" s="202"/>
    </row>
    <row r="83" spans="1:7" x14ac:dyDescent="0.2">
      <c r="A83" s="187"/>
      <c r="B83" s="195"/>
      <c r="C83" s="174"/>
      <c r="D83" s="196"/>
    </row>
    <row r="84" spans="1:7" x14ac:dyDescent="0.2">
      <c r="A84" s="187" t="s">
        <v>109</v>
      </c>
      <c r="B84" s="195" t="s">
        <v>126</v>
      </c>
      <c r="C84" s="174"/>
      <c r="D84" s="196">
        <f>D75</f>
        <v>4445438</v>
      </c>
    </row>
    <row r="85" spans="1:7" x14ac:dyDescent="0.2">
      <c r="A85" s="187"/>
      <c r="B85" s="195"/>
      <c r="C85" s="174"/>
      <c r="D85" s="196"/>
      <c r="G85" s="21"/>
    </row>
    <row r="86" spans="1:7" x14ac:dyDescent="0.2">
      <c r="A86" s="187" t="s">
        <v>111</v>
      </c>
      <c r="B86" s="195" t="s">
        <v>127</v>
      </c>
      <c r="C86" s="174"/>
      <c r="D86" s="196">
        <f>D77</f>
        <v>1563990.57</v>
      </c>
    </row>
    <row r="87" spans="1:7" ht="13.5" thickBot="1" x14ac:dyDescent="0.25">
      <c r="A87" s="187"/>
      <c r="B87" s="195"/>
      <c r="C87" s="174"/>
      <c r="D87" s="196"/>
    </row>
    <row r="88" spans="1:7" ht="15" x14ac:dyDescent="0.25">
      <c r="A88" s="187" t="s">
        <v>113</v>
      </c>
      <c r="B88" s="203" t="s">
        <v>128</v>
      </c>
      <c r="C88" s="220"/>
      <c r="D88" s="221">
        <f>D86-D84</f>
        <v>-2881447.4299999997</v>
      </c>
    </row>
    <row r="89" spans="1:7" ht="13.5" thickBot="1" x14ac:dyDescent="0.25">
      <c r="A89" s="205"/>
      <c r="B89" s="191"/>
      <c r="C89" s="192"/>
      <c r="D89" s="222" t="s">
        <v>129</v>
      </c>
    </row>
    <row r="90" spans="1:7" x14ac:dyDescent="0.2">
      <c r="A90" s="177"/>
      <c r="B90" s="174"/>
      <c r="C90" s="174"/>
      <c r="D90" s="223"/>
    </row>
    <row r="91" spans="1:7" x14ac:dyDescent="0.2">
      <c r="A91" s="174"/>
      <c r="B91" s="174"/>
      <c r="C91" s="174"/>
      <c r="D91" s="175"/>
    </row>
    <row r="92" spans="1:7" ht="15" x14ac:dyDescent="0.25">
      <c r="A92" s="174"/>
      <c r="D92" s="18"/>
    </row>
    <row r="93" spans="1:7" ht="15.75" x14ac:dyDescent="0.25">
      <c r="A93" s="174"/>
      <c r="B93" s="29" t="s">
        <v>130</v>
      </c>
      <c r="C93" s="29" t="s">
        <v>70</v>
      </c>
      <c r="D93" s="29" t="s">
        <v>70</v>
      </c>
    </row>
    <row r="94" spans="1:7" ht="15.75" x14ac:dyDescent="0.25">
      <c r="B94" s="29" t="s">
        <v>32</v>
      </c>
      <c r="C94" s="34" t="s">
        <v>33</v>
      </c>
      <c r="D94" s="34"/>
    </row>
    <row r="95" spans="1:7" ht="15.75" x14ac:dyDescent="0.25">
      <c r="B95" s="32"/>
      <c r="C95" s="33"/>
      <c r="D95"/>
    </row>
    <row r="96" spans="1:7" ht="15.75" x14ac:dyDescent="0.25">
      <c r="B96" s="32"/>
      <c r="C96" s="33"/>
      <c r="D96"/>
    </row>
    <row r="97" spans="2:4" ht="15.75" x14ac:dyDescent="0.25">
      <c r="B97" s="32"/>
      <c r="C97"/>
      <c r="D97"/>
    </row>
    <row r="98" spans="2:4" ht="15.75" x14ac:dyDescent="0.25">
      <c r="B98" s="29" t="s">
        <v>31</v>
      </c>
      <c r="C98" s="29" t="s">
        <v>70</v>
      </c>
      <c r="D98" s="29" t="s">
        <v>70</v>
      </c>
    </row>
    <row r="99" spans="2:4" ht="15.75" x14ac:dyDescent="0.25">
      <c r="B99" s="29" t="s">
        <v>34</v>
      </c>
      <c r="C99" s="34" t="s">
        <v>35</v>
      </c>
      <c r="D99" s="34"/>
    </row>
    <row r="100" spans="2:4" ht="15.75" x14ac:dyDescent="0.25">
      <c r="B100" s="207"/>
      <c r="C100" s="208"/>
      <c r="D100" s="38"/>
    </row>
    <row r="101" spans="2:4" ht="15.75" x14ac:dyDescent="0.25">
      <c r="B101" s="207"/>
      <c r="C101" s="208"/>
      <c r="D101" s="38"/>
    </row>
  </sheetData>
  <mergeCells count="12">
    <mergeCell ref="A69:D69"/>
    <mergeCell ref="A70:D70"/>
    <mergeCell ref="A71:D71"/>
    <mergeCell ref="A72:D72"/>
    <mergeCell ref="C94:D94"/>
    <mergeCell ref="C99:D99"/>
    <mergeCell ref="A6:D6"/>
    <mergeCell ref="A7:D7"/>
    <mergeCell ref="A8:D8"/>
    <mergeCell ref="A9:D9"/>
    <mergeCell ref="C33:D33"/>
    <mergeCell ref="C38:D38"/>
  </mergeCells>
  <pageMargins left="0.7" right="0.7" top="0.75" bottom="0.75" header="0.3" footer="0.3"/>
  <pageSetup paperSize="9" scale="67" orientation="portrait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 COMPARATIVO</vt:lpstr>
      <vt:lpstr>EJEC.PRESUP.GASTO</vt:lpstr>
      <vt:lpstr>INFORME SEMESTRAL INGRESOS</vt:lpstr>
      <vt:lpstr>SALDO CAJA BCO Y CUENTAS PGAR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ALEXANDRA PERALTA</dc:creator>
  <cp:lastModifiedBy>MARÍA ALEXANDRA PERALTA</cp:lastModifiedBy>
  <dcterms:created xsi:type="dcterms:W3CDTF">2026-07-15T13:43:07Z</dcterms:created>
  <dcterms:modified xsi:type="dcterms:W3CDTF">2026-07-15T13:52:34Z</dcterms:modified>
</cp:coreProperties>
</file>